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4799475-D736-4BDB-891E-820D2053BF46}" xr6:coauthVersionLast="36" xr6:coauthVersionMax="47" xr10:uidLastSave="{00000000-0000-0000-0000-000000000000}"/>
  <bookViews>
    <workbookView xWindow="0" yWindow="495" windowWidth="33600" windowHeight="18900" activeTab="1" xr2:uid="{8FE4497E-8BD6-462D-BAEF-CC6752C949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2" l="1"/>
  <c r="E69" i="2"/>
  <c r="E71" i="2" s="1"/>
  <c r="F77" i="2"/>
  <c r="F74" i="2"/>
  <c r="F75" i="2" s="1"/>
  <c r="E56" i="2"/>
  <c r="E61" i="2" s="1"/>
  <c r="E64" i="2" s="1"/>
  <c r="E39" i="2"/>
  <c r="E47" i="2" s="1"/>
  <c r="I77" i="2"/>
  <c r="I67" i="2"/>
  <c r="I66" i="2"/>
  <c r="F70" i="2"/>
  <c r="F69" i="2"/>
  <c r="F71" i="2" s="1"/>
  <c r="J75" i="2"/>
  <c r="I75" i="2"/>
  <c r="J74" i="2"/>
  <c r="I74" i="2"/>
  <c r="F42" i="2"/>
  <c r="I42" i="2"/>
  <c r="F25" i="2"/>
  <c r="I24" i="2"/>
  <c r="J25" i="2"/>
  <c r="E30" i="2"/>
  <c r="E29" i="2"/>
  <c r="E28" i="2"/>
  <c r="E27" i="2"/>
  <c r="E21" i="2"/>
  <c r="I30" i="2"/>
  <c r="I29" i="2"/>
  <c r="I28" i="2"/>
  <c r="I27" i="2"/>
  <c r="I21" i="2"/>
  <c r="A80" i="2"/>
  <c r="R80" i="2"/>
  <c r="Q80" i="2"/>
  <c r="P80" i="2"/>
  <c r="O80" i="2"/>
  <c r="N80" i="2"/>
  <c r="X80" i="2"/>
  <c r="W80" i="2"/>
  <c r="V80" i="2"/>
  <c r="Y80" i="2"/>
  <c r="J24" i="2"/>
  <c r="N24" i="2"/>
  <c r="K25" i="2"/>
  <c r="F30" i="2"/>
  <c r="F29" i="2"/>
  <c r="F28" i="2"/>
  <c r="F27" i="2"/>
  <c r="J30" i="2"/>
  <c r="J29" i="2"/>
  <c r="J28" i="2"/>
  <c r="J27" i="2"/>
  <c r="U70" i="2"/>
  <c r="T70" i="2"/>
  <c r="S70" i="2"/>
  <c r="U69" i="2"/>
  <c r="U71" i="2" s="1"/>
  <c r="T69" i="2"/>
  <c r="T71" i="2" s="1"/>
  <c r="S69" i="2"/>
  <c r="S71" i="2" s="1"/>
  <c r="D70" i="2"/>
  <c r="C70" i="2"/>
  <c r="D69" i="2"/>
  <c r="C69" i="2"/>
  <c r="F56" i="2"/>
  <c r="F61" i="2" s="1"/>
  <c r="D56" i="2"/>
  <c r="D61" i="2" s="1"/>
  <c r="D64" i="2" s="1"/>
  <c r="C56" i="2"/>
  <c r="C61" i="2" s="1"/>
  <c r="C64" i="2" s="1"/>
  <c r="F39" i="2"/>
  <c r="F47" i="2" s="1"/>
  <c r="F66" i="2" s="1"/>
  <c r="F67" i="2" s="1"/>
  <c r="D39" i="2"/>
  <c r="D47" i="2" s="1"/>
  <c r="C39" i="2"/>
  <c r="C47" i="2" s="1"/>
  <c r="F12" i="2"/>
  <c r="E12" i="2"/>
  <c r="D12" i="2"/>
  <c r="C12" i="2"/>
  <c r="F6" i="2"/>
  <c r="E6" i="2"/>
  <c r="D6" i="2"/>
  <c r="D13" i="2" s="1"/>
  <c r="D16" i="2" s="1"/>
  <c r="D18" i="2" s="1"/>
  <c r="D20" i="2" s="1"/>
  <c r="C6" i="2"/>
  <c r="C13" i="2" s="1"/>
  <c r="C16" i="2" s="1"/>
  <c r="C18" i="2" s="1"/>
  <c r="C20" i="2" s="1"/>
  <c r="D11" i="1"/>
  <c r="D10" i="1"/>
  <c r="D9" i="1"/>
  <c r="D7" i="1"/>
  <c r="F64" i="2" l="1"/>
  <c r="E13" i="2"/>
  <c r="E16" i="2" s="1"/>
  <c r="E18" i="2" s="1"/>
  <c r="E20" i="2" s="1"/>
  <c r="C71" i="2"/>
  <c r="D71" i="2"/>
  <c r="F13" i="2"/>
  <c r="F16" i="2" s="1"/>
  <c r="F18" i="2" s="1"/>
  <c r="F20" i="2" s="1"/>
  <c r="F21" i="2" s="1"/>
  <c r="AG73" i="2"/>
  <c r="AG63" i="2"/>
  <c r="AH63" i="2" s="1"/>
  <c r="AG58" i="2"/>
  <c r="AH58" i="2" s="1"/>
  <c r="AG57" i="2"/>
  <c r="AH57" i="2" s="1"/>
  <c r="AG55" i="2"/>
  <c r="AH55" i="2" s="1"/>
  <c r="AG54" i="2"/>
  <c r="AH54" i="2" s="1"/>
  <c r="AG53" i="2"/>
  <c r="AH53" i="2" s="1"/>
  <c r="AG52" i="2"/>
  <c r="AH52" i="2" s="1"/>
  <c r="AG51" i="2"/>
  <c r="AH51" i="2" s="1"/>
  <c r="AG50" i="2"/>
  <c r="AH50" i="2" s="1"/>
  <c r="AG45" i="2"/>
  <c r="AH45" i="2" s="1"/>
  <c r="AG44" i="2"/>
  <c r="AH44" i="2" s="1"/>
  <c r="AG43" i="2"/>
  <c r="AG41" i="2"/>
  <c r="AH41" i="2" s="1"/>
  <c r="AG40" i="2"/>
  <c r="AH40" i="2" s="1"/>
  <c r="AH49" i="2"/>
  <c r="AG49" i="2"/>
  <c r="AG59" i="2"/>
  <c r="AG37" i="2"/>
  <c r="AH37" i="2" s="1"/>
  <c r="AG36" i="2"/>
  <c r="AG35" i="2"/>
  <c r="AH73" i="2"/>
  <c r="AH74" i="2" s="1"/>
  <c r="AH59" i="2"/>
  <c r="AH43" i="2"/>
  <c r="AH36" i="2"/>
  <c r="AH35" i="2"/>
  <c r="AG2" i="2"/>
  <c r="AG19" i="2"/>
  <c r="AG17" i="2"/>
  <c r="AG15" i="2"/>
  <c r="AG14" i="2"/>
  <c r="AG11" i="2"/>
  <c r="AG10" i="2"/>
  <c r="AG9" i="2"/>
  <c r="AG8" i="2"/>
  <c r="AG7" i="2"/>
  <c r="AG5" i="2"/>
  <c r="AG4" i="2"/>
  <c r="AH19" i="2"/>
  <c r="AH17" i="2"/>
  <c r="AH15" i="2"/>
  <c r="AH14" i="2"/>
  <c r="AH11" i="2"/>
  <c r="AH10" i="2"/>
  <c r="AH9" i="2"/>
  <c r="AH8" i="2"/>
  <c r="AH7" i="2"/>
  <c r="AH5" i="2"/>
  <c r="AH6" i="2" s="1"/>
  <c r="AH27" i="2" s="1"/>
  <c r="AH4" i="2"/>
  <c r="AH3" i="2"/>
  <c r="AH2" i="2"/>
  <c r="O74" i="2"/>
  <c r="O42" i="2"/>
  <c r="L25" i="2"/>
  <c r="O24" i="2"/>
  <c r="T24" i="2"/>
  <c r="S24" i="2"/>
  <c r="P25" i="2"/>
  <c r="O25" i="2"/>
  <c r="P74" i="2"/>
  <c r="P42" i="2"/>
  <c r="M25" i="2"/>
  <c r="P24" i="2"/>
  <c r="Q25" i="2"/>
  <c r="Q74" i="2"/>
  <c r="M70" i="2"/>
  <c r="L70" i="2"/>
  <c r="K70" i="2"/>
  <c r="J70" i="2"/>
  <c r="I70" i="2"/>
  <c r="H70" i="2"/>
  <c r="G70" i="2"/>
  <c r="M69" i="2"/>
  <c r="L69" i="2"/>
  <c r="K69" i="2"/>
  <c r="J69" i="2"/>
  <c r="I69" i="2"/>
  <c r="H69" i="2"/>
  <c r="G69" i="2"/>
  <c r="Q70" i="2"/>
  <c r="P70" i="2"/>
  <c r="O70" i="2"/>
  <c r="Q69" i="2"/>
  <c r="P69" i="2"/>
  <c r="O69" i="2"/>
  <c r="N46" i="2"/>
  <c r="AG46" i="2" s="1"/>
  <c r="Q42" i="2"/>
  <c r="Q38" i="2"/>
  <c r="Q24" i="2"/>
  <c r="N25" i="2"/>
  <c r="U24" i="2"/>
  <c r="R25" i="2"/>
  <c r="N74" i="2"/>
  <c r="R74" i="2"/>
  <c r="N70" i="2"/>
  <c r="N69" i="2"/>
  <c r="N60" i="2"/>
  <c r="AG60" i="2" s="1"/>
  <c r="AH60" i="2" s="1"/>
  <c r="N42" i="2"/>
  <c r="AG42" i="2" s="1"/>
  <c r="N38" i="2"/>
  <c r="AG38" i="2" s="1"/>
  <c r="R70" i="2"/>
  <c r="R69" i="2"/>
  <c r="R71" i="2" s="1"/>
  <c r="AF56" i="2"/>
  <c r="AE56" i="2"/>
  <c r="AD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AH24" i="2" l="1"/>
  <c r="G71" i="2"/>
  <c r="AG70" i="2"/>
  <c r="AG12" i="2"/>
  <c r="I71" i="2"/>
  <c r="J71" i="2"/>
  <c r="AG69" i="2"/>
  <c r="M71" i="2"/>
  <c r="AH69" i="2"/>
  <c r="AH71" i="2" s="1"/>
  <c r="AH75" i="2" s="1"/>
  <c r="N71" i="2"/>
  <c r="N75" i="2" s="1"/>
  <c r="AG39" i="2"/>
  <c r="AH12" i="2"/>
  <c r="AH13" i="2" s="1"/>
  <c r="AH16" i="2" s="1"/>
  <c r="AH18" i="2" s="1"/>
  <c r="AH20" i="2" s="1"/>
  <c r="Q71" i="2"/>
  <c r="Q75" i="2" s="1"/>
  <c r="K71" i="2"/>
  <c r="L71" i="2"/>
  <c r="AG6" i="2"/>
  <c r="AG27" i="2" s="1"/>
  <c r="AG74" i="2"/>
  <c r="H71" i="2"/>
  <c r="AG56" i="2"/>
  <c r="AH56" i="2"/>
  <c r="AH70" i="2"/>
  <c r="AH78" i="2"/>
  <c r="O71" i="2"/>
  <c r="O75" i="2" s="1"/>
  <c r="P71" i="2"/>
  <c r="P75" i="2" s="1"/>
  <c r="R75" i="2"/>
  <c r="AH28" i="2" l="1"/>
  <c r="AG71" i="2"/>
  <c r="AG13" i="2"/>
  <c r="AG16" i="2"/>
  <c r="AG28" i="2"/>
  <c r="AH21" i="2"/>
  <c r="AH80" i="2" s="1"/>
  <c r="AH81" i="2"/>
  <c r="AG75" i="2"/>
  <c r="AG78" i="2"/>
  <c r="AH29" i="2"/>
  <c r="AH30" i="2"/>
  <c r="AH79" i="2"/>
  <c r="AG79" i="2" l="1"/>
  <c r="AG18" i="2"/>
  <c r="AG20" i="2" s="1"/>
  <c r="AG30" i="2"/>
  <c r="AG21" i="2" l="1"/>
  <c r="AG80" i="2" s="1"/>
  <c r="AG29" i="2"/>
  <c r="AG81" i="2"/>
  <c r="R46" i="2" l="1"/>
  <c r="AH46" i="2" s="1"/>
  <c r="R42" i="2"/>
  <c r="AH42" i="2" s="1"/>
  <c r="R38" i="2"/>
  <c r="AH38" i="2" s="1"/>
  <c r="R24" i="2"/>
  <c r="W25" i="2"/>
  <c r="V25" i="2"/>
  <c r="U25" i="2"/>
  <c r="T25" i="2"/>
  <c r="S25" i="2"/>
  <c r="V24" i="2"/>
  <c r="AI73" i="2" l="1"/>
  <c r="AI63" i="2"/>
  <c r="AI60" i="2"/>
  <c r="AI58" i="2"/>
  <c r="AI57" i="2"/>
  <c r="AI53" i="2"/>
  <c r="AI52" i="2"/>
  <c r="AI51" i="2"/>
  <c r="AI50" i="2"/>
  <c r="AI59" i="2"/>
  <c r="AI49" i="2"/>
  <c r="AI46" i="2"/>
  <c r="AI45" i="2"/>
  <c r="AI44" i="2"/>
  <c r="AI43" i="2"/>
  <c r="AI42" i="2"/>
  <c r="AI41" i="2"/>
  <c r="AI40" i="2"/>
  <c r="AI38" i="2"/>
  <c r="AH61" i="2"/>
  <c r="AH64" i="2" s="1"/>
  <c r="AG61" i="2"/>
  <c r="AG64" i="2" s="1"/>
  <c r="AF61" i="2"/>
  <c r="AF64" i="2" s="1"/>
  <c r="AE61" i="2"/>
  <c r="AE64" i="2" s="1"/>
  <c r="AH39" i="2"/>
  <c r="AH47" i="2" s="1"/>
  <c r="AG47" i="2"/>
  <c r="AF39" i="2"/>
  <c r="AF47" i="2" s="1"/>
  <c r="AE39" i="2"/>
  <c r="AE47" i="2" s="1"/>
  <c r="AD61" i="2"/>
  <c r="AD64" i="2" s="1"/>
  <c r="AD39" i="2"/>
  <c r="AD47" i="2" s="1"/>
  <c r="AI37" i="2"/>
  <c r="AI36" i="2"/>
  <c r="AI35" i="2"/>
  <c r="AI19" i="2"/>
  <c r="AI17" i="2"/>
  <c r="AI15" i="2"/>
  <c r="AI14" i="2"/>
  <c r="AI11" i="2"/>
  <c r="AI10" i="2"/>
  <c r="AI9" i="2"/>
  <c r="AI8" i="2"/>
  <c r="AI7" i="2"/>
  <c r="AI5" i="2"/>
  <c r="AI4" i="2"/>
  <c r="W74" i="2"/>
  <c r="W70" i="2"/>
  <c r="W69" i="2"/>
  <c r="W24" i="2"/>
  <c r="X25" i="2"/>
  <c r="X74" i="2"/>
  <c r="X70" i="2"/>
  <c r="X69" i="2"/>
  <c r="X24" i="2"/>
  <c r="Y25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X6" i="2"/>
  <c r="X27" i="2" s="1"/>
  <c r="W6" i="2"/>
  <c r="W27" i="2" s="1"/>
  <c r="V6" i="2"/>
  <c r="V27" i="2" s="1"/>
  <c r="U6" i="2"/>
  <c r="T6" i="2"/>
  <c r="T27" i="2" s="1"/>
  <c r="S6" i="2"/>
  <c r="S27" i="2" s="1"/>
  <c r="R6" i="2"/>
  <c r="R27" i="2" s="1"/>
  <c r="Q6" i="2"/>
  <c r="Q27" i="2" s="1"/>
  <c r="P6" i="2"/>
  <c r="P27" i="2" s="1"/>
  <c r="O6" i="2"/>
  <c r="O27" i="2" s="1"/>
  <c r="N6" i="2"/>
  <c r="N27" i="2" s="1"/>
  <c r="M6" i="2"/>
  <c r="M27" i="2" s="1"/>
  <c r="L6" i="2"/>
  <c r="L27" i="2" s="1"/>
  <c r="K6" i="2"/>
  <c r="K27" i="2" s="1"/>
  <c r="J6" i="2"/>
  <c r="I6" i="2"/>
  <c r="H6" i="2"/>
  <c r="G6" i="2"/>
  <c r="D28" i="1"/>
  <c r="V74" i="2"/>
  <c r="V70" i="2"/>
  <c r="V69" i="2"/>
  <c r="U74" i="2"/>
  <c r="U75" i="2" s="1"/>
  <c r="Y74" i="2"/>
  <c r="Q61" i="2"/>
  <c r="Q64" i="2" s="1"/>
  <c r="X61" i="2"/>
  <c r="X64" i="2" s="1"/>
  <c r="W61" i="2"/>
  <c r="W64" i="2" s="1"/>
  <c r="V61" i="2"/>
  <c r="V64" i="2" s="1"/>
  <c r="U61" i="2"/>
  <c r="U64" i="2" s="1"/>
  <c r="T61" i="2"/>
  <c r="T64" i="2" s="1"/>
  <c r="S61" i="2"/>
  <c r="S64" i="2" s="1"/>
  <c r="R61" i="2"/>
  <c r="R64" i="2" s="1"/>
  <c r="P61" i="2"/>
  <c r="P64" i="2" s="1"/>
  <c r="O61" i="2"/>
  <c r="O64" i="2" s="1"/>
  <c r="N61" i="2"/>
  <c r="N64" i="2" s="1"/>
  <c r="M61" i="2"/>
  <c r="M64" i="2" s="1"/>
  <c r="L61" i="2"/>
  <c r="L64" i="2" s="1"/>
  <c r="K61" i="2"/>
  <c r="K64" i="2" s="1"/>
  <c r="J61" i="2"/>
  <c r="J64" i="2" s="1"/>
  <c r="I61" i="2"/>
  <c r="I64" i="2" s="1"/>
  <c r="H61" i="2"/>
  <c r="H64" i="2" s="1"/>
  <c r="G61" i="2"/>
  <c r="G64" i="2" s="1"/>
  <c r="X39" i="2"/>
  <c r="X47" i="2" s="1"/>
  <c r="W39" i="2"/>
  <c r="W47" i="2" s="1"/>
  <c r="V39" i="2"/>
  <c r="V47" i="2" s="1"/>
  <c r="U39" i="2"/>
  <c r="U47" i="2" s="1"/>
  <c r="T39" i="2"/>
  <c r="T47" i="2" s="1"/>
  <c r="S39" i="2"/>
  <c r="S47" i="2" s="1"/>
  <c r="R39" i="2"/>
  <c r="R47" i="2" s="1"/>
  <c r="Q39" i="2"/>
  <c r="Q47" i="2" s="1"/>
  <c r="P39" i="2"/>
  <c r="P47" i="2" s="1"/>
  <c r="O39" i="2"/>
  <c r="O47" i="2" s="1"/>
  <c r="N39" i="2"/>
  <c r="N47" i="2" s="1"/>
  <c r="M39" i="2"/>
  <c r="M47" i="2" s="1"/>
  <c r="L39" i="2"/>
  <c r="L47" i="2" s="1"/>
  <c r="K39" i="2"/>
  <c r="K47" i="2" s="1"/>
  <c r="J39" i="2"/>
  <c r="J47" i="2" s="1"/>
  <c r="I39" i="2"/>
  <c r="I47" i="2" s="1"/>
  <c r="H39" i="2"/>
  <c r="H47" i="2" s="1"/>
  <c r="G39" i="2"/>
  <c r="G47" i="2" s="1"/>
  <c r="Y70" i="2"/>
  <c r="C10" i="1" s="1"/>
  <c r="Y69" i="2"/>
  <c r="C9" i="1" s="1"/>
  <c r="Y61" i="2"/>
  <c r="Y64" i="2" s="1"/>
  <c r="Y39" i="2"/>
  <c r="Y47" i="2" s="1"/>
  <c r="U27" i="2"/>
  <c r="Y24" i="2"/>
  <c r="Y12" i="2"/>
  <c r="Y6" i="2"/>
  <c r="Y27" i="2" s="1"/>
  <c r="C7" i="1"/>
  <c r="N66" i="2" l="1"/>
  <c r="N67" i="2" s="1"/>
  <c r="N77" i="2" s="1"/>
  <c r="O66" i="2"/>
  <c r="O67" i="2" s="1"/>
  <c r="O77" i="2" s="1"/>
  <c r="X71" i="2"/>
  <c r="X75" i="2" s="1"/>
  <c r="P66" i="2"/>
  <c r="P67" i="2" s="1"/>
  <c r="P77" i="2" s="1"/>
  <c r="Q66" i="2"/>
  <c r="Q67" i="2" s="1"/>
  <c r="Q77" i="2" s="1"/>
  <c r="AI6" i="2"/>
  <c r="AI27" i="2" s="1"/>
  <c r="AI24" i="2"/>
  <c r="AG66" i="2"/>
  <c r="AG67" i="2" s="1"/>
  <c r="AG77" i="2" s="1"/>
  <c r="AH66" i="2"/>
  <c r="AH67" i="2" s="1"/>
  <c r="AH77" i="2" s="1"/>
  <c r="P13" i="2"/>
  <c r="V71" i="2"/>
  <c r="V75" i="2" s="1"/>
  <c r="AI70" i="2"/>
  <c r="AI56" i="2"/>
  <c r="R66" i="2"/>
  <c r="R67" i="2" s="1"/>
  <c r="R77" i="2" s="1"/>
  <c r="O13" i="2"/>
  <c r="Q13" i="2"/>
  <c r="V66" i="2"/>
  <c r="V67" i="2" s="1"/>
  <c r="V77" i="2" s="1"/>
  <c r="W71" i="2"/>
  <c r="W75" i="2" s="1"/>
  <c r="U13" i="2"/>
  <c r="U16" i="2" s="1"/>
  <c r="U18" i="2" s="1"/>
  <c r="U20" i="2" s="1"/>
  <c r="U21" i="2" s="1"/>
  <c r="L13" i="2"/>
  <c r="M13" i="2"/>
  <c r="AI69" i="2"/>
  <c r="N13" i="2"/>
  <c r="R13" i="2"/>
  <c r="V13" i="2"/>
  <c r="G13" i="2"/>
  <c r="G16" i="2" s="1"/>
  <c r="G18" i="2" s="1"/>
  <c r="G20" i="2" s="1"/>
  <c r="X66" i="2"/>
  <c r="X67" i="2" s="1"/>
  <c r="X77" i="2" s="1"/>
  <c r="W66" i="2"/>
  <c r="W67" i="2" s="1"/>
  <c r="W77" i="2" s="1"/>
  <c r="Y13" i="2"/>
  <c r="Y28" i="2" s="1"/>
  <c r="AI74" i="2"/>
  <c r="AI39" i="2"/>
  <c r="AI47" i="2" s="1"/>
  <c r="H13" i="2"/>
  <c r="H16" i="2" s="1"/>
  <c r="H18" i="2" s="1"/>
  <c r="H20" i="2" s="1"/>
  <c r="X13" i="2"/>
  <c r="I13" i="2"/>
  <c r="I16" i="2" s="1"/>
  <c r="I18" i="2" s="1"/>
  <c r="I20" i="2" s="1"/>
  <c r="J13" i="2"/>
  <c r="J16" i="2" s="1"/>
  <c r="J18" i="2" s="1"/>
  <c r="J20" i="2" s="1"/>
  <c r="J21" i="2" s="1"/>
  <c r="K13" i="2"/>
  <c r="AI12" i="2"/>
  <c r="S13" i="2"/>
  <c r="W13" i="2"/>
  <c r="T13" i="2"/>
  <c r="U30" i="2"/>
  <c r="C11" i="1"/>
  <c r="Y71" i="2"/>
  <c r="Y75" i="2" s="1"/>
  <c r="Y66" i="2"/>
  <c r="Y67" i="2" s="1"/>
  <c r="U29" i="2" l="1"/>
  <c r="U28" i="2"/>
  <c r="AI71" i="2"/>
  <c r="AI75" i="2" s="1"/>
  <c r="AI13" i="2"/>
  <c r="AI16" i="2" s="1"/>
  <c r="P16" i="2"/>
  <c r="P28" i="2"/>
  <c r="Q16" i="2"/>
  <c r="Q28" i="2"/>
  <c r="O16" i="2"/>
  <c r="O28" i="2"/>
  <c r="M16" i="2"/>
  <c r="M28" i="2"/>
  <c r="L16" i="2"/>
  <c r="L28" i="2"/>
  <c r="K16" i="2"/>
  <c r="K28" i="2"/>
  <c r="N16" i="2"/>
  <c r="N28" i="2"/>
  <c r="R16" i="2"/>
  <c r="R28" i="2"/>
  <c r="Y77" i="2"/>
  <c r="A77" i="2" s="1"/>
  <c r="C33" i="1"/>
  <c r="X16" i="2"/>
  <c r="X28" i="2"/>
  <c r="AI78" i="2"/>
  <c r="V16" i="2"/>
  <c r="V28" i="2"/>
  <c r="T16" i="2"/>
  <c r="T28" i="2"/>
  <c r="W16" i="2"/>
  <c r="W28" i="2"/>
  <c r="S16" i="2"/>
  <c r="S28" i="2"/>
  <c r="Y16" i="2"/>
  <c r="Y30" i="2" s="1"/>
  <c r="AI61" i="2"/>
  <c r="AI64" i="2" s="1"/>
  <c r="AI28" i="2" l="1"/>
  <c r="Y18" i="2"/>
  <c r="Y20" i="2" s="1"/>
  <c r="Y21" i="2" s="1"/>
  <c r="M18" i="2"/>
  <c r="M20" i="2" s="1"/>
  <c r="M30" i="2"/>
  <c r="O18" i="2"/>
  <c r="O20" i="2" s="1"/>
  <c r="O30" i="2"/>
  <c r="Q18" i="2"/>
  <c r="Q20" i="2" s="1"/>
  <c r="Q30" i="2"/>
  <c r="L18" i="2"/>
  <c r="L20" i="2" s="1"/>
  <c r="L30" i="2"/>
  <c r="P18" i="2"/>
  <c r="P20" i="2" s="1"/>
  <c r="P30" i="2"/>
  <c r="K18" i="2"/>
  <c r="K20" i="2" s="1"/>
  <c r="K30" i="2"/>
  <c r="R18" i="2"/>
  <c r="R20" i="2" s="1"/>
  <c r="R30" i="2"/>
  <c r="N18" i="2"/>
  <c r="N20" i="2" s="1"/>
  <c r="N30" i="2"/>
  <c r="AI18" i="2"/>
  <c r="AI20" i="2" s="1"/>
  <c r="AI30" i="2"/>
  <c r="W18" i="2"/>
  <c r="W20" i="2" s="1"/>
  <c r="W30" i="2"/>
  <c r="AI66" i="2"/>
  <c r="AI67" i="2" s="1"/>
  <c r="AI77" i="2" s="1"/>
  <c r="T18" i="2"/>
  <c r="T20" i="2" s="1"/>
  <c r="T30" i="2"/>
  <c r="X18" i="2"/>
  <c r="X20" i="2" s="1"/>
  <c r="X30" i="2"/>
  <c r="V18" i="2"/>
  <c r="V20" i="2" s="1"/>
  <c r="V30" i="2"/>
  <c r="AI79" i="2"/>
  <c r="S18" i="2"/>
  <c r="S20" i="2" s="1"/>
  <c r="S30" i="2"/>
  <c r="Y29" i="2" l="1"/>
  <c r="L21" i="2"/>
  <c r="L29" i="2"/>
  <c r="Q21" i="2"/>
  <c r="Q29" i="2"/>
  <c r="K29" i="2"/>
  <c r="K21" i="2"/>
  <c r="O29" i="2"/>
  <c r="O21" i="2"/>
  <c r="AI81" i="2"/>
  <c r="P29" i="2"/>
  <c r="P21" i="2"/>
  <c r="M29" i="2"/>
  <c r="M21" i="2"/>
  <c r="N21" i="2"/>
  <c r="N29" i="2"/>
  <c r="R29" i="2"/>
  <c r="R21" i="2"/>
  <c r="X21" i="2"/>
  <c r="X29" i="2"/>
  <c r="W29" i="2"/>
  <c r="W21" i="2"/>
  <c r="S21" i="2"/>
  <c r="S29" i="2"/>
  <c r="V29" i="2"/>
  <c r="V21" i="2"/>
  <c r="T29" i="2"/>
  <c r="T21" i="2"/>
  <c r="AI21" i="2"/>
  <c r="AI80" i="2" s="1"/>
  <c r="AI29" i="2"/>
  <c r="C8" i="1"/>
  <c r="C36" i="1" l="1"/>
  <c r="C34" i="1"/>
  <c r="C12" i="1"/>
  <c r="C35" i="1" l="1"/>
  <c r="C37" i="1"/>
</calcChain>
</file>

<file path=xl/sharedStrings.xml><?xml version="1.0" encoding="utf-8"?>
<sst xmlns="http://schemas.openxmlformats.org/spreadsheetml/2006/main" count="150" uniqueCount="131">
  <si>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</si>
  <si>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</si>
  <si>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</si>
  <si>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</si>
  <si>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</si>
  <si>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</si>
  <si>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</si>
  <si>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</si>
  <si>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</si>
  <si>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</si>
  <si>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</si>
  <si>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</si>
  <si>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</si>
  <si>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</si>
  <si>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</si>
  <si>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</si>
  <si>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</si>
  <si>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</si>
  <si>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</si>
  <si>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</si>
  <si>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</si>
  <si>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</si>
  <si>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</si>
  <si>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</si>
  <si>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</si>
  <si>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</si>
  <si>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</si>
  <si>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</si>
  <si>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</si>
  <si>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</si>
  <si>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</si>
  <si>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</si>
  <si>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</si>
  <si>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</si>
  <si>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</si>
  <si>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</si>
  <si>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</si>
  <si>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</si>
  <si>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</si>
  <si>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</si>
  <si>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</si>
  <si>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</si>
  <si>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</si>
  <si>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</si>
  <si>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</si>
  <si>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</si>
  <si>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</si>
  <si>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</si>
  <si>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</si>
  <si>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</si>
  <si>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</si>
  <si>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</si>
  <si>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</si>
  <si>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</si>
  <si>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</si>
  <si>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</si>
  <si>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</si>
  <si>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</si>
  <si>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</si>
  <si>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</si>
  <si>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</si>
  <si>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</si>
  <si>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</si>
  <si>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</si>
  <si>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</si>
  <si>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</si>
  <si>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</si>
  <si>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</si>
  <si>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</si>
  <si>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</si>
  <si>
    <t>EPS</t>
  </si>
  <si>
    <t>Net Income</t>
  </si>
  <si>
    <t>Revenues</t>
  </si>
  <si>
    <t>COGS</t>
  </si>
  <si>
    <t>Gross Profit</t>
  </si>
  <si>
    <t>S&amp;M</t>
  </si>
  <si>
    <t>Product Development</t>
  </si>
  <si>
    <t>G&amp;A</t>
  </si>
  <si>
    <t>Provision for Transactions</t>
  </si>
  <si>
    <t>Amortization of Intangibles</t>
  </si>
  <si>
    <t>Total Operating Expenses</t>
  </si>
  <si>
    <t>Operating Income</t>
  </si>
  <si>
    <t>Interest &amp; Other, Net</t>
  </si>
  <si>
    <t>Pretax Income</t>
  </si>
  <si>
    <t>Income Tax Benefit</t>
  </si>
  <si>
    <t>Income from Continuing</t>
  </si>
  <si>
    <t>Income from Discontinuing</t>
  </si>
  <si>
    <t>Gain/Loss on Equity &amp; Warrants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</si>
  <si>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</si>
  <si>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</si>
  <si>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</si>
  <si>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</si>
  <si>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</si>
  <si>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</si>
  <si>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</si>
  <si>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</si>
  <si>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Customer Accounts &amp; Receivable</t>
  </si>
  <si>
    <t>Other Current Assets</t>
  </si>
  <si>
    <t>TCA</t>
  </si>
  <si>
    <t>Long-Term Investments</t>
  </si>
  <si>
    <t>PP&amp;E</t>
  </si>
  <si>
    <t>Goodwill</t>
  </si>
  <si>
    <t>Operating Lease ROU</t>
  </si>
  <si>
    <t>Deferred Taxes</t>
  </si>
  <si>
    <t>Equity Investment in Adevinta</t>
  </si>
  <si>
    <t>Other Assets</t>
  </si>
  <si>
    <t>Assets</t>
  </si>
  <si>
    <t>Short-Term Debt</t>
  </si>
  <si>
    <t>A/P</t>
  </si>
  <si>
    <t>Customer Accounts &amp; Payables</t>
  </si>
  <si>
    <t>Accrued Expenses &amp; OCL</t>
  </si>
  <si>
    <t>Income Taxes Payable</t>
  </si>
  <si>
    <t>TCL</t>
  </si>
  <si>
    <t>Operating Lease Liabilities</t>
  </si>
  <si>
    <t>Deferred Tax Liabilities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</si>
  <si>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</si>
  <si>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</si>
  <si>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</si>
  <si>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</si>
  <si>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</si>
  <si>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</si>
  <si>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</si>
  <si>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</si>
  <si>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-</t>
  </si>
  <si>
    <t>Current Discontinued Operations</t>
  </si>
  <si>
    <t>Current Held-for-Sale</t>
  </si>
  <si>
    <t>FY15</t>
  </si>
  <si>
    <t>Q117</t>
  </si>
  <si>
    <t>Q217</t>
  </si>
  <si>
    <t>Q317</t>
  </si>
  <si>
    <t>Q417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</si>
</sst>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iral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9" fillId="0" borderId="0" xfId="1" applyFont="1" applyAlignment="1">
      <alignment horizontal="right"/>
    </xf>
    <xf numFmtId="165" fontId="1" fillId="0" borderId="0" xfId="0" applyNumberFormat="1" applyFont="1"/>
    <xf numFmtId="165" fontId="10" fillId="0" borderId="0" xfId="0" applyNumberFormat="1" applyFont="1"/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</xdr:colOff>
      <xdr:row>0</xdr:row>
      <xdr:rowOff>9525</xdr:rowOff>
    </xdr:from>
    <xdr:to>
      <xdr:col>25</xdr:col>
      <xdr:colOff>9525</xdr:colOff>
      <xdr:row>86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7B9753-712E-4B0C-BA25-E6756199EB34}"/>
            </a:ext>
          </a:extLst>
        </xdr:cNvPr>
        <xdr:cNvCxnSpPr/>
      </xdr:nvCxnSpPr>
      <xdr:spPr>
        <a:xfrm>
          <a:off x="13744575" y="9525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86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BD2E53-A5E3-4F74-B5BC-7A1D7DEFC3F3}"/>
            </a:ext>
          </a:extLst>
        </xdr:cNvPr>
        <xdr:cNvCxnSpPr/>
      </xdr:nvCxnSpPr>
      <xdr:spPr>
        <a:xfrm>
          <a:off x="19221450" y="0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bay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bay.q4cdn.com/610426115/files/doc_financials/2020/q3/Exhibit-99.1-ER-eBay-Q3-2020_FINAL.pdf" TargetMode="External"/><Relationship Id="rId13" Type="http://schemas.openxmlformats.org/officeDocument/2006/relationships/hyperlink" Target="https://ebay.q4cdn.com/610426115/files/doc_financials/financials/2018/q3/Exhibit-99.1-ER-eBay-Q3-2018_FINAL.pdf" TargetMode="External"/><Relationship Id="rId3" Type="http://schemas.openxmlformats.org/officeDocument/2006/relationships/hyperlink" Target="https://ebay.q4cdn.com/610426115/files/doc_financials/2022/q1/Exhibit-99.1-ER-eBay-Q1-2022-Final.pdf" TargetMode="External"/><Relationship Id="rId7" Type="http://schemas.openxmlformats.org/officeDocument/2006/relationships/hyperlink" Target="https://ebay.q4cdn.com/610426115/files/doc_financials/2020/q4/Exhibit-99.1-ER-eBay-Q4-2020_FINAL.pdf" TargetMode="External"/><Relationship Id="rId12" Type="http://schemas.openxmlformats.org/officeDocument/2006/relationships/hyperlink" Target="https://ebay.q4cdn.com/610426115/files/doc_financials/financials/2018/q4/Exhibit-99.1-ER-eBay-Q4-2018_FINAL.pdf" TargetMode="External"/><Relationship Id="rId2" Type="http://schemas.openxmlformats.org/officeDocument/2006/relationships/hyperlink" Target="https://ebay.q4cdn.com/610426115/files/doc_financials/2022/q2/Exhibit-99.1-ER-eBay-Q2-2022-Final.pdf" TargetMode="External"/><Relationship Id="rId1" Type="http://schemas.openxmlformats.org/officeDocument/2006/relationships/hyperlink" Target="https://ebay.q4cdn.com/610426115/files/doc_financials/2022/q3/eBay-10-Q-Q3-2022-(as-filed).pdf" TargetMode="External"/><Relationship Id="rId6" Type="http://schemas.openxmlformats.org/officeDocument/2006/relationships/hyperlink" Target="https://ebay.q4cdn.com/610426115/files/doc_financials/2020/q4/Exhibit-99.1-ER-eBay-Q4-2020_FINAL.pdf" TargetMode="External"/><Relationship Id="rId11" Type="http://schemas.openxmlformats.org/officeDocument/2006/relationships/hyperlink" Target="https://ebay.q4cdn.com/610426115/files/doc_financials/financials/2018/q4/Exhibit-99.1-ER-eBay-Q4-2018_FINAL.pdf" TargetMode="External"/><Relationship Id="rId5" Type="http://schemas.openxmlformats.org/officeDocument/2006/relationships/hyperlink" Target="https://ebay.q4cdn.com/610426115/files/doc_financials/2021/q4/Exhibit-99.1-ER-eBay-Q4-2021-Final.pdf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s://ebay.q4cdn.com/610426115/files/doc_financials/2020/q1/Exhibit-99.1-ER-eBay-Q1-2020_FINAL.pdf" TargetMode="External"/><Relationship Id="rId4" Type="http://schemas.openxmlformats.org/officeDocument/2006/relationships/hyperlink" Target="https://ebay.q4cdn.com/610426115/files/doc_financials/2021/q4/Exhibit-99.1-ER-eBay-Q4-2021-Final.pdf" TargetMode="External"/><Relationship Id="rId9" Type="http://schemas.openxmlformats.org/officeDocument/2006/relationships/hyperlink" Target="https://ebay.q4cdn.com/610426115/files/doc_financials/2020/q2/Exhibit-99.1-ER-eBay-Q2-2020_FINAL.pdf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workbookViewId="0">
      <selection activeCell="J24" sqref="J24"/>
    </sheetView>
  </sheetViews>
  <sheetFormatPr defaultColWidth="9.140625" defaultRowHeight="12.75"/>
  <cols>
    <col min="1" max="16384" width="9.140625" style="1"/>
  </cols>
  <sheetData>
    <row r="2" spans="2:15">
      <c r="B2" s="2" t="s">
        <v>0</v>
      </c>
    </row>
    <row r="3" spans="2:15">
      <c r="B3" s="2" t="s">
        <v>1</v>
      </c>
    </row>
    <row r="5" spans="2:15">
      <c r="B5" s="46" t="s">
        <v>2</v>
      </c>
      <c r="C5" s="47"/>
      <c r="D5" s="48"/>
      <c r="G5" s="46" t="s">
        <v>20</v>
      </c>
      <c r="H5" s="47"/>
      <c r="I5" s="47"/>
      <c r="J5" s="47"/>
      <c r="K5" s="47"/>
      <c r="L5" s="47"/>
      <c r="M5" s="47"/>
      <c r="N5" s="47"/>
      <c r="O5" s="48"/>
    </row>
    <row r="6" spans="2:15">
      <c r="B6" s="3" t="s">
        <v>3</v>
      </c>
      <c r="C6" s="1">
        <v>40.78</v>
      </c>
      <c r="D6" s="23"/>
      <c r="G6" s="13"/>
      <c r="H6" s="11"/>
      <c r="I6" s="11"/>
      <c r="J6" s="11"/>
      <c r="K6" s="11"/>
      <c r="L6" s="11"/>
      <c r="M6" s="11"/>
      <c r="N6" s="11"/>
      <c r="O6" s="12"/>
    </row>
    <row r="7" spans="2:15">
      <c r="B7" s="3" t="s">
        <v>4</v>
      </c>
      <c r="C7" s="5">
        <f>'Financial Model'!Y22</f>
        <v>542.659087</v>
      </c>
      <c r="D7" s="23" t="str">
        <f>$C$28</f>
        <v>Q322</v>
      </c>
      <c r="G7" s="13"/>
      <c r="H7" s="11"/>
      <c r="I7" s="11"/>
      <c r="J7" s="11"/>
      <c r="K7" s="11"/>
      <c r="L7" s="11"/>
      <c r="M7" s="11"/>
      <c r="N7" s="11"/>
      <c r="O7" s="12"/>
    </row>
    <row r="8" spans="2:15">
      <c r="B8" s="3" t="s">
        <v>5</v>
      </c>
      <c r="C8" s="5">
        <f>C6*C7</f>
        <v>22129.637567860002</v>
      </c>
      <c r="D8" s="23"/>
      <c r="G8" s="13"/>
      <c r="H8" s="11"/>
      <c r="I8" s="11"/>
      <c r="J8" s="11"/>
      <c r="K8" s="11"/>
      <c r="L8" s="11"/>
      <c r="M8" s="11"/>
      <c r="N8" s="11"/>
      <c r="O8" s="12"/>
    </row>
    <row r="9" spans="2:15">
      <c r="B9" s="3" t="s">
        <v>6</v>
      </c>
      <c r="C9" s="5">
        <f>'Financial Model'!Y69</f>
        <v>3494</v>
      </c>
      <c r="D9" s="23" t="str">
        <f t="shared" ref="D9:D11" si="0">$C$28</f>
        <v>Q322</v>
      </c>
      <c r="G9" s="13"/>
      <c r="H9" s="11"/>
      <c r="I9" s="11"/>
      <c r="J9" s="11"/>
      <c r="K9" s="11"/>
      <c r="L9" s="11"/>
      <c r="M9" s="11"/>
      <c r="N9" s="11"/>
      <c r="O9" s="12"/>
    </row>
    <row r="10" spans="2:15">
      <c r="B10" s="3" t="s">
        <v>7</v>
      </c>
      <c r="C10" s="5">
        <f>'Financial Model'!Y70</f>
        <v>7729</v>
      </c>
      <c r="D10" s="23" t="str">
        <f t="shared" si="0"/>
        <v>Q322</v>
      </c>
      <c r="G10" s="13"/>
      <c r="H10" s="11"/>
      <c r="I10" s="11"/>
      <c r="J10" s="11"/>
      <c r="K10" s="11"/>
      <c r="L10" s="11"/>
      <c r="M10" s="11"/>
      <c r="N10" s="11"/>
      <c r="O10" s="12"/>
    </row>
    <row r="11" spans="2:15">
      <c r="B11" s="3" t="s">
        <v>8</v>
      </c>
      <c r="C11" s="5">
        <f>C9-C10</f>
        <v>-4235</v>
      </c>
      <c r="D11" s="23" t="str">
        <f t="shared" si="0"/>
        <v>Q322</v>
      </c>
      <c r="G11" s="13"/>
      <c r="H11" s="11"/>
      <c r="I11" s="11"/>
      <c r="J11" s="11"/>
      <c r="K11" s="11"/>
      <c r="L11" s="11"/>
      <c r="M11" s="11"/>
      <c r="N11" s="11"/>
      <c r="O11" s="12"/>
    </row>
    <row r="12" spans="2:15">
      <c r="B12" s="4" t="s">
        <v>9</v>
      </c>
      <c r="C12" s="6">
        <f>C8-C11</f>
        <v>26364.637567860002</v>
      </c>
      <c r="D12" s="24"/>
      <c r="G12" s="13"/>
      <c r="H12" s="11"/>
      <c r="I12" s="11"/>
      <c r="J12" s="11"/>
      <c r="K12" s="11"/>
      <c r="L12" s="11"/>
      <c r="M12" s="11"/>
      <c r="N12" s="11"/>
      <c r="O12" s="12"/>
    </row>
    <row r="13" spans="2:15">
      <c r="G13" s="13"/>
      <c r="H13" s="11"/>
      <c r="I13" s="11"/>
      <c r="J13" s="11"/>
      <c r="K13" s="11"/>
      <c r="L13" s="11"/>
      <c r="M13" s="11"/>
      <c r="N13" s="11"/>
      <c r="O13" s="12"/>
    </row>
    <row r="14" spans="2:15">
      <c r="G14" s="13"/>
      <c r="H14" s="11"/>
      <c r="I14" s="11"/>
      <c r="J14" s="11"/>
      <c r="K14" s="11"/>
      <c r="L14" s="11"/>
      <c r="M14" s="11"/>
      <c r="N14" s="11"/>
      <c r="O14" s="12"/>
    </row>
    <row r="15" spans="2:15">
      <c r="B15" s="46" t="s">
        <v>10</v>
      </c>
      <c r="C15" s="47"/>
      <c r="D15" s="48"/>
      <c r="G15" s="13"/>
      <c r="H15" s="11"/>
      <c r="I15" s="11"/>
      <c r="J15" s="11"/>
      <c r="K15" s="11"/>
      <c r="L15" s="11"/>
      <c r="M15" s="11"/>
      <c r="N15" s="11"/>
      <c r="O15" s="12"/>
    </row>
    <row r="16" spans="2:15">
      <c r="B16" s="7" t="s">
        <v>11</v>
      </c>
      <c r="C16" s="49" t="s">
        <v>60</v>
      </c>
      <c r="D16" s="50"/>
      <c r="G16" s="13"/>
      <c r="H16" s="11"/>
      <c r="I16" s="11"/>
      <c r="J16" s="11"/>
      <c r="K16" s="11"/>
      <c r="L16" s="11"/>
      <c r="M16" s="11"/>
      <c r="N16" s="11"/>
      <c r="O16" s="12"/>
    </row>
    <row r="17" spans="2:15">
      <c r="B17" s="7" t="s">
        <v>12</v>
      </c>
      <c r="C17" s="49" t="s">
        <v>61</v>
      </c>
      <c r="D17" s="50"/>
      <c r="G17" s="13"/>
      <c r="H17" s="11"/>
      <c r="I17" s="11"/>
      <c r="J17" s="11"/>
      <c r="K17" s="11"/>
      <c r="L17" s="11"/>
      <c r="M17" s="11"/>
      <c r="N17" s="11"/>
      <c r="O17" s="12"/>
    </row>
    <row r="18" spans="2:15">
      <c r="B18" s="7"/>
      <c r="C18" s="49"/>
      <c r="D18" s="50"/>
      <c r="G18" s="13"/>
      <c r="H18" s="11"/>
      <c r="I18" s="11"/>
      <c r="J18" s="11"/>
      <c r="K18" s="11"/>
      <c r="L18" s="11"/>
      <c r="M18" s="11"/>
      <c r="N18" s="11"/>
      <c r="O18" s="12"/>
    </row>
    <row r="19" spans="2:15">
      <c r="B19" s="8" t="s">
        <v>13</v>
      </c>
      <c r="C19" s="42" t="s">
        <v>62</v>
      </c>
      <c r="D19" s="43"/>
      <c r="G19" s="13"/>
      <c r="H19" s="11"/>
      <c r="I19" s="11"/>
      <c r="J19" s="11"/>
      <c r="K19" s="11"/>
      <c r="L19" s="11"/>
      <c r="M19" s="11"/>
      <c r="N19" s="11"/>
      <c r="O19" s="12"/>
    </row>
    <row r="20" spans="2:15">
      <c r="G20" s="13"/>
      <c r="H20" s="11"/>
      <c r="I20" s="11"/>
      <c r="J20" s="11"/>
      <c r="K20" s="11"/>
      <c r="L20" s="11"/>
      <c r="M20" s="11"/>
      <c r="N20" s="11"/>
      <c r="O20" s="12"/>
    </row>
    <row r="21" spans="2:15">
      <c r="G21" s="13"/>
      <c r="H21" s="11"/>
      <c r="I21" s="11"/>
      <c r="J21" s="11"/>
      <c r="K21" s="11"/>
      <c r="L21" s="11"/>
      <c r="M21" s="11"/>
      <c r="N21" s="11"/>
      <c r="O21" s="12"/>
    </row>
    <row r="22" spans="2:15">
      <c r="B22" s="46" t="s">
        <v>14</v>
      </c>
      <c r="C22" s="47"/>
      <c r="D22" s="48"/>
      <c r="G22" s="13"/>
      <c r="H22" s="11"/>
      <c r="I22" s="11"/>
      <c r="J22" s="11"/>
      <c r="K22" s="11"/>
      <c r="L22" s="11"/>
      <c r="M22" s="11"/>
      <c r="N22" s="11"/>
      <c r="O22" s="12"/>
    </row>
    <row r="23" spans="2:15">
      <c r="B23" s="9" t="s">
        <v>15</v>
      </c>
      <c r="C23" s="49" t="s">
        <v>21</v>
      </c>
      <c r="D23" s="50"/>
      <c r="G23" s="13"/>
      <c r="H23" s="11"/>
      <c r="I23" s="11"/>
      <c r="J23" s="11"/>
      <c r="K23" s="11"/>
      <c r="L23" s="11"/>
      <c r="M23" s="11"/>
      <c r="N23" s="11"/>
      <c r="O23" s="12"/>
    </row>
    <row r="24" spans="2:15">
      <c r="B24" s="9" t="s">
        <v>16</v>
      </c>
      <c r="C24" s="49">
        <v>1995</v>
      </c>
      <c r="D24" s="50"/>
      <c r="G24" s="13"/>
      <c r="H24" s="11"/>
      <c r="I24" s="11"/>
      <c r="J24" s="11"/>
      <c r="K24" s="11"/>
      <c r="L24" s="11"/>
      <c r="M24" s="11"/>
      <c r="N24" s="11"/>
      <c r="O24" s="12"/>
    </row>
    <row r="25" spans="2:15">
      <c r="B25" s="9" t="s">
        <v>17</v>
      </c>
      <c r="C25" s="49">
        <v>1998</v>
      </c>
      <c r="D25" s="50"/>
      <c r="G25" s="13"/>
      <c r="H25" s="11"/>
      <c r="I25" s="11"/>
      <c r="J25" s="11"/>
      <c r="K25" s="11"/>
      <c r="L25" s="11"/>
      <c r="M25" s="11"/>
      <c r="N25" s="11"/>
      <c r="O25" s="12"/>
    </row>
    <row r="26" spans="2:15">
      <c r="B26" s="9"/>
      <c r="C26" s="17"/>
      <c r="D26" s="18"/>
      <c r="G26" s="13"/>
      <c r="H26" s="11"/>
      <c r="I26" s="11"/>
      <c r="J26" s="11"/>
      <c r="K26" s="11"/>
      <c r="L26" s="11"/>
      <c r="M26" s="11"/>
      <c r="N26" s="11"/>
      <c r="O26" s="12"/>
    </row>
    <row r="27" spans="2:15">
      <c r="B27" s="9"/>
      <c r="C27" s="49"/>
      <c r="D27" s="50"/>
      <c r="G27" s="13"/>
      <c r="H27" s="11"/>
      <c r="I27" s="11"/>
      <c r="J27" s="11"/>
      <c r="K27" s="11"/>
      <c r="L27" s="11"/>
      <c r="M27" s="11"/>
      <c r="N27" s="11"/>
      <c r="O27" s="12"/>
    </row>
    <row r="28" spans="2:15">
      <c r="B28" s="9" t="s">
        <v>18</v>
      </c>
      <c r="C28" s="17" t="s">
        <v>40</v>
      </c>
      <c r="D28" s="36">
        <f>'Financial Model'!Y3</f>
        <v>37561</v>
      </c>
      <c r="G28" s="13"/>
      <c r="H28" s="11"/>
      <c r="I28" s="11"/>
      <c r="J28" s="11"/>
      <c r="K28" s="11"/>
      <c r="L28" s="11"/>
      <c r="M28" s="11"/>
      <c r="N28" s="11"/>
      <c r="O28" s="12"/>
    </row>
    <row r="29" spans="2:15">
      <c r="B29" s="10" t="s">
        <v>19</v>
      </c>
      <c r="C29" s="44" t="s">
        <v>59</v>
      </c>
      <c r="D29" s="45"/>
      <c r="G29" s="14"/>
      <c r="H29" s="15"/>
      <c r="I29" s="15"/>
      <c r="J29" s="15"/>
      <c r="K29" s="15"/>
      <c r="L29" s="15"/>
      <c r="M29" s="15"/>
      <c r="N29" s="15"/>
      <c r="O29" s="16"/>
    </row>
    <row r="32" spans="2:15">
      <c r="B32" s="46" t="s">
        <v>63</v>
      </c>
      <c r="C32" s="47"/>
      <c r="D32" s="48"/>
    </row>
    <row r="33" spans="2:4">
      <c r="B33" s="9" t="s">
        <v>64</v>
      </c>
      <c r="C33" s="40">
        <f>C6/'Financial Model'!Y67</f>
        <v>4.5599912565134968</v>
      </c>
      <c r="D33" s="41"/>
    </row>
    <row r="34" spans="2:4">
      <c r="B34" s="9" t="s">
        <v>65</v>
      </c>
      <c r="C34" s="40">
        <f>C8/SUM('Financial Model'!V4:Y4)</f>
        <v>2.235768596469994</v>
      </c>
      <c r="D34" s="41"/>
    </row>
    <row r="35" spans="2:4">
      <c r="B35" s="9" t="s">
        <v>66</v>
      </c>
      <c r="C35" s="40">
        <f>C12/SUM('Financial Model'!V4:Y4)</f>
        <v>2.663632811462922</v>
      </c>
      <c r="D35" s="41"/>
    </row>
    <row r="36" spans="2:4">
      <c r="B36" s="9" t="s">
        <v>67</v>
      </c>
      <c r="C36" s="40">
        <f>C6/SUM('Financial Model'!V21:Y21)</f>
        <v>-347.03384754378123</v>
      </c>
      <c r="D36" s="41"/>
    </row>
    <row r="37" spans="2:4">
      <c r="B37" s="9" t="s">
        <v>68</v>
      </c>
      <c r="C37" s="40">
        <f>C12/SUM('Financial Model'!V20:Y20)</f>
        <v>941.59419885214288</v>
      </c>
      <c r="D37" s="41"/>
    </row>
    <row r="38" spans="2:4">
      <c r="B38" s="10" t="s">
        <v>69</v>
      </c>
      <c r="C38" s="42"/>
      <c r="D38" s="43"/>
    </row>
  </sheetData>
  <mergeCells count="20"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  <mergeCell ref="C35:D35"/>
    <mergeCell ref="C36:D36"/>
    <mergeCell ref="C37:D37"/>
    <mergeCell ref="C38:D38"/>
    <mergeCell ref="C29:D29"/>
  </mergeCells>
  <hyperlinks>
    <hyperlink ref="C29:D29" r:id="rId1" display="Link" xr:uid="{D9973FEA-B39E-4DD3-8417-80042015C44B}"/>
  </hyperlinks>
  <pageMargins left="0.7" right="0.7" top="0.75" bottom="0.75" header="0.3" footer="0.3"/>
  <pageSetup paperSize="256" orientation="portrait" horizontalDpi="203" verticalDpi="203" r:id="rId2"/>
  <ignoredErrors>
    <ignoredError sqref="C34:C35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A1:AT8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9" sqref="O9:V22"/>
    </sheetView>
  </sheetViews>
  <sheetFormatPr defaultColWidth="9.140625" defaultRowHeight="12.75"/>
  <cols>
    <col min="1" max="1" width="6.5703125" style="1" bestFit="1" customWidth="1"/>
    <col min="2" max="2" width="28.42578125" style="1" bestFit="1" customWidth="1"/>
    <col min="3" max="16384" width="9.140625" style="1"/>
  </cols>
  <sheetData>
    <row r="1" spans="2:46" s="20" customFormat="1">
      <c r="C1" s="20" t="s">
        <v>127</v>
      </c>
      <c r="D1" s="20" t="s">
        <v>128</v>
      </c>
      <c r="E1" s="20" t="s">
        <v>129</v>
      </c>
      <c r="F1" s="20" t="s">
        <v>130</v>
      </c>
      <c r="G1" s="20" t="s">
        <v>22</v>
      </c>
      <c r="H1" s="20" t="s">
        <v>23</v>
      </c>
      <c r="I1" s="25" t="s">
        <v>24</v>
      </c>
      <c r="J1" s="25" t="s">
        <v>25</v>
      </c>
      <c r="K1" s="20" t="s">
        <v>26</v>
      </c>
      <c r="L1" s="20" t="s">
        <v>27</v>
      </c>
      <c r="M1" s="20" t="s">
        <v>28</v>
      </c>
      <c r="N1" s="20" t="s">
        <v>29</v>
      </c>
      <c r="O1" s="25" t="s">
        <v>30</v>
      </c>
      <c r="P1" s="25" t="s">
        <v>31</v>
      </c>
      <c r="Q1" s="25" t="s">
        <v>32</v>
      </c>
      <c r="R1" s="25" t="s">
        <v>33</v>
      </c>
      <c r="S1" s="20" t="s">
        <v>34</v>
      </c>
      <c r="T1" s="20" t="s">
        <v>35</v>
      </c>
      <c r="U1" s="20" t="s">
        <v>36</v>
      </c>
      <c r="V1" s="25" t="s">
        <v>37</v>
      </c>
      <c r="W1" s="25" t="s">
        <v>38</v>
      </c>
      <c r="X1" s="37" t="s">
        <v>39</v>
      </c>
      <c r="Y1" s="25" t="s">
        <v>40</v>
      </c>
      <c r="Z1" s="20" t="s">
        <v>41</v>
      </c>
      <c r="AC1" s="20" t="s">
        <v>126</v>
      </c>
      <c r="AD1" s="20" t="s">
        <v>42</v>
      </c>
      <c r="AE1" s="20" t="s">
        <v>43</v>
      </c>
      <c r="AF1" s="25" t="s">
        <v>44</v>
      </c>
      <c r="AG1" s="20" t="s">
        <v>45</v>
      </c>
      <c r="AH1" s="25" t="s">
        <v>46</v>
      </c>
      <c r="AI1" s="25" t="s">
        <v>47</v>
      </c>
      <c r="AJ1" s="20" t="s">
        <v>48</v>
      </c>
      <c r="AK1" s="20" t="s">
        <v>49</v>
      </c>
      <c r="AL1" s="20" t="s">
        <v>50</v>
      </c>
      <c r="AM1" s="20" t="s">
        <v>51</v>
      </c>
      <c r="AN1" s="20" t="s">
        <v>52</v>
      </c>
      <c r="AO1" s="20" t="s">
        <v>53</v>
      </c>
      <c r="AP1" s="20" t="s">
        <v>54</v>
      </c>
      <c r="AQ1" s="20" t="s">
        <v>55</v>
      </c>
      <c r="AR1" s="20" t="s">
        <v>56</v>
      </c>
      <c r="AS1" s="20" t="s">
        <v>57</v>
      </c>
      <c r="AT1" s="20" t="s">
        <v>58</v>
      </c>
    </row>
    <row r="2" spans="2:46" s="22" customFormat="1">
      <c r="B2" s="21"/>
      <c r="E2" s="27">
        <v>43008</v>
      </c>
      <c r="F2" s="27">
        <v>43100</v>
      </c>
      <c r="I2" s="27">
        <v>43373</v>
      </c>
      <c r="J2" s="27">
        <v>43465</v>
      </c>
      <c r="K2" s="27">
        <v>43555</v>
      </c>
      <c r="L2" s="27">
        <v>43646</v>
      </c>
      <c r="M2" s="27">
        <v>43738</v>
      </c>
      <c r="N2" s="27">
        <v>43830</v>
      </c>
      <c r="O2" s="27">
        <v>43921</v>
      </c>
      <c r="P2" s="27">
        <v>44012</v>
      </c>
      <c r="Q2" s="27">
        <v>44104</v>
      </c>
      <c r="R2" s="27">
        <v>44196</v>
      </c>
      <c r="S2" s="27">
        <v>44286</v>
      </c>
      <c r="T2" s="27">
        <v>44377</v>
      </c>
      <c r="U2" s="27">
        <v>44469</v>
      </c>
      <c r="V2" s="27">
        <v>44561</v>
      </c>
      <c r="W2" s="27">
        <v>44651</v>
      </c>
      <c r="X2" s="27">
        <v>44742</v>
      </c>
      <c r="Y2" s="27">
        <v>44834</v>
      </c>
      <c r="AG2" s="27">
        <f>N2</f>
        <v>43830</v>
      </c>
      <c r="AH2" s="27">
        <f>R2</f>
        <v>44196</v>
      </c>
      <c r="AI2" s="27">
        <v>44561</v>
      </c>
    </row>
    <row r="3" spans="2:46" s="22" customFormat="1">
      <c r="B3" s="21"/>
      <c r="I3" s="26">
        <v>11232</v>
      </c>
      <c r="J3" s="26">
        <v>47119</v>
      </c>
      <c r="O3" s="26">
        <v>47209</v>
      </c>
      <c r="P3" s="26">
        <v>46935</v>
      </c>
      <c r="Q3" s="26">
        <v>47027</v>
      </c>
      <c r="R3" s="26">
        <v>37653</v>
      </c>
      <c r="V3" s="26">
        <v>44958</v>
      </c>
      <c r="W3" s="26">
        <v>38108</v>
      </c>
      <c r="X3" s="26">
        <v>37834</v>
      </c>
      <c r="Y3" s="26">
        <v>37561</v>
      </c>
      <c r="AH3" s="26">
        <f>R3</f>
        <v>37653</v>
      </c>
      <c r="AI3" s="26">
        <v>44958</v>
      </c>
    </row>
    <row r="4" spans="2:46" s="2" customFormat="1">
      <c r="B4" s="2" t="s">
        <v>72</v>
      </c>
      <c r="C4" s="28"/>
      <c r="D4" s="28"/>
      <c r="E4" s="28">
        <v>2498</v>
      </c>
      <c r="F4" s="28">
        <v>2707</v>
      </c>
      <c r="G4" s="28"/>
      <c r="H4" s="28"/>
      <c r="I4" s="28">
        <v>2649</v>
      </c>
      <c r="J4" s="28">
        <v>2877</v>
      </c>
      <c r="K4" s="28">
        <v>2413</v>
      </c>
      <c r="L4" s="28">
        <v>2423</v>
      </c>
      <c r="M4" s="28">
        <v>2083</v>
      </c>
      <c r="N4" s="28">
        <v>2236</v>
      </c>
      <c r="O4" s="28">
        <v>2374</v>
      </c>
      <c r="P4" s="28">
        <v>2865</v>
      </c>
      <c r="Q4" s="28">
        <v>2606</v>
      </c>
      <c r="R4" s="28">
        <v>2868</v>
      </c>
      <c r="S4" s="28">
        <v>2638</v>
      </c>
      <c r="T4" s="28">
        <v>2668</v>
      </c>
      <c r="U4" s="28">
        <v>2501</v>
      </c>
      <c r="V4" s="28">
        <v>2613</v>
      </c>
      <c r="W4" s="28">
        <v>2483</v>
      </c>
      <c r="X4" s="28">
        <v>2422</v>
      </c>
      <c r="Y4" s="28">
        <v>2380</v>
      </c>
      <c r="AG4" s="28">
        <f>SUM(K4:N4)</f>
        <v>9155</v>
      </c>
      <c r="AH4" s="28">
        <f>SUM(O4:R4)</f>
        <v>10713</v>
      </c>
      <c r="AI4" s="28">
        <f>SUM(S4:V4)</f>
        <v>10420</v>
      </c>
    </row>
    <row r="5" spans="2:46">
      <c r="B5" s="1" t="s">
        <v>73</v>
      </c>
      <c r="C5" s="29"/>
      <c r="D5" s="29"/>
      <c r="E5" s="29">
        <v>557</v>
      </c>
      <c r="F5" s="29">
        <v>590</v>
      </c>
      <c r="G5" s="29"/>
      <c r="H5" s="29"/>
      <c r="I5" s="29">
        <v>608</v>
      </c>
      <c r="J5" s="29">
        <v>618</v>
      </c>
      <c r="K5" s="29">
        <v>539</v>
      </c>
      <c r="L5" s="29">
        <v>553</v>
      </c>
      <c r="M5" s="29">
        <v>530</v>
      </c>
      <c r="N5" s="29">
        <v>556</v>
      </c>
      <c r="O5" s="29">
        <v>526</v>
      </c>
      <c r="P5" s="29">
        <v>598</v>
      </c>
      <c r="Q5" s="29">
        <v>656</v>
      </c>
      <c r="R5" s="29">
        <v>742</v>
      </c>
      <c r="S5" s="29">
        <v>606</v>
      </c>
      <c r="T5" s="29">
        <v>672</v>
      </c>
      <c r="U5" s="29">
        <v>678</v>
      </c>
      <c r="V5" s="29">
        <v>694</v>
      </c>
      <c r="W5" s="29">
        <v>689</v>
      </c>
      <c r="X5" s="29">
        <v>663</v>
      </c>
      <c r="Y5" s="29">
        <v>647</v>
      </c>
      <c r="AG5" s="29">
        <f>SUM(K5:N5)</f>
        <v>2178</v>
      </c>
      <c r="AH5" s="29">
        <f>SUM(O5:R5)</f>
        <v>2522</v>
      </c>
      <c r="AI5" s="29">
        <f>SUM(S5:V5)</f>
        <v>2650</v>
      </c>
    </row>
    <row r="6" spans="2:46" s="2" customFormat="1">
      <c r="B6" s="2" t="s">
        <v>74</v>
      </c>
      <c r="C6" s="28">
        <f t="shared" ref="C6:F6" si="0">C4-C5</f>
        <v>0</v>
      </c>
      <c r="D6" s="28">
        <f t="shared" si="0"/>
        <v>0</v>
      </c>
      <c r="E6" s="28">
        <f t="shared" si="0"/>
        <v>1941</v>
      </c>
      <c r="F6" s="28">
        <f t="shared" si="0"/>
        <v>2117</v>
      </c>
      <c r="G6" s="28">
        <f t="shared" ref="G6:X6" si="1">G4-G5</f>
        <v>0</v>
      </c>
      <c r="H6" s="28">
        <f t="shared" si="1"/>
        <v>0</v>
      </c>
      <c r="I6" s="28">
        <f t="shared" si="1"/>
        <v>2041</v>
      </c>
      <c r="J6" s="28">
        <f t="shared" si="1"/>
        <v>2259</v>
      </c>
      <c r="K6" s="28">
        <f t="shared" si="1"/>
        <v>1874</v>
      </c>
      <c r="L6" s="28">
        <f t="shared" si="1"/>
        <v>1870</v>
      </c>
      <c r="M6" s="28">
        <f t="shared" si="1"/>
        <v>1553</v>
      </c>
      <c r="N6" s="28">
        <f t="shared" si="1"/>
        <v>1680</v>
      </c>
      <c r="O6" s="28">
        <f t="shared" si="1"/>
        <v>1848</v>
      </c>
      <c r="P6" s="28">
        <f t="shared" si="1"/>
        <v>2267</v>
      </c>
      <c r="Q6" s="28">
        <f t="shared" si="1"/>
        <v>1950</v>
      </c>
      <c r="R6" s="28">
        <f t="shared" si="1"/>
        <v>2126</v>
      </c>
      <c r="S6" s="28">
        <f t="shared" si="1"/>
        <v>2032</v>
      </c>
      <c r="T6" s="28">
        <f t="shared" si="1"/>
        <v>1996</v>
      </c>
      <c r="U6" s="28">
        <f t="shared" si="1"/>
        <v>1823</v>
      </c>
      <c r="V6" s="28">
        <f t="shared" si="1"/>
        <v>1919</v>
      </c>
      <c r="W6" s="28">
        <f t="shared" si="1"/>
        <v>1794</v>
      </c>
      <c r="X6" s="28">
        <f t="shared" si="1"/>
        <v>1759</v>
      </c>
      <c r="Y6" s="28">
        <f>Y4-Y5</f>
        <v>1733</v>
      </c>
      <c r="AG6" s="28">
        <f>AG4-AG5</f>
        <v>6977</v>
      </c>
      <c r="AH6" s="28">
        <f>AH4-AH5</f>
        <v>8191</v>
      </c>
      <c r="AI6" s="28">
        <f>AI4-AI5</f>
        <v>7770</v>
      </c>
    </row>
    <row r="7" spans="2:46">
      <c r="B7" s="1" t="s">
        <v>75</v>
      </c>
      <c r="C7" s="29"/>
      <c r="D7" s="29"/>
      <c r="E7" s="29">
        <v>719</v>
      </c>
      <c r="F7" s="29">
        <v>784</v>
      </c>
      <c r="G7" s="29"/>
      <c r="H7" s="29"/>
      <c r="I7" s="29">
        <v>852</v>
      </c>
      <c r="J7" s="29">
        <v>945</v>
      </c>
      <c r="K7" s="29">
        <v>647</v>
      </c>
      <c r="L7" s="29">
        <v>688</v>
      </c>
      <c r="M7" s="29">
        <v>577</v>
      </c>
      <c r="N7" s="29">
        <v>637</v>
      </c>
      <c r="O7" s="29">
        <v>607</v>
      </c>
      <c r="P7" s="29">
        <v>716</v>
      </c>
      <c r="Q7" s="29">
        <v>660</v>
      </c>
      <c r="R7" s="29">
        <v>804</v>
      </c>
      <c r="S7" s="29">
        <v>546</v>
      </c>
      <c r="T7" s="29">
        <v>559</v>
      </c>
      <c r="U7" s="29">
        <v>496</v>
      </c>
      <c r="V7" s="29">
        <v>569</v>
      </c>
      <c r="W7" s="29">
        <v>478</v>
      </c>
      <c r="X7" s="29">
        <v>566</v>
      </c>
      <c r="Y7" s="29">
        <v>538</v>
      </c>
      <c r="AG7" s="29">
        <f t="shared" ref="AG7:AG11" si="2">SUM(K7:N7)</f>
        <v>2549</v>
      </c>
      <c r="AH7" s="29">
        <f t="shared" ref="AH7:AH11" si="3">SUM(O7:R7)</f>
        <v>2787</v>
      </c>
      <c r="AI7" s="29">
        <f>SUM(S7:V7)</f>
        <v>2170</v>
      </c>
    </row>
    <row r="8" spans="2:46">
      <c r="B8" s="1" t="s">
        <v>76</v>
      </c>
      <c r="C8" s="29"/>
      <c r="D8" s="29"/>
      <c r="E8" s="29">
        <v>316</v>
      </c>
      <c r="F8" s="29">
        <v>317</v>
      </c>
      <c r="G8" s="29"/>
      <c r="H8" s="29"/>
      <c r="I8" s="29">
        <v>307</v>
      </c>
      <c r="J8" s="29">
        <v>292</v>
      </c>
      <c r="K8" s="29">
        <v>272</v>
      </c>
      <c r="L8" s="29">
        <v>295</v>
      </c>
      <c r="M8" s="29">
        <v>243</v>
      </c>
      <c r="N8" s="29">
        <v>241</v>
      </c>
      <c r="O8" s="29">
        <v>267</v>
      </c>
      <c r="P8" s="29">
        <v>308</v>
      </c>
      <c r="Q8" s="29">
        <v>287</v>
      </c>
      <c r="R8" s="29">
        <v>299</v>
      </c>
      <c r="S8" s="29">
        <v>304</v>
      </c>
      <c r="T8" s="29">
        <v>350</v>
      </c>
      <c r="U8" s="29">
        <v>334</v>
      </c>
      <c r="V8" s="29">
        <v>337</v>
      </c>
      <c r="W8" s="29">
        <v>301</v>
      </c>
      <c r="X8" s="29">
        <v>344</v>
      </c>
      <c r="Y8" s="29">
        <v>345</v>
      </c>
      <c r="AG8" s="29">
        <f t="shared" si="2"/>
        <v>1051</v>
      </c>
      <c r="AH8" s="29">
        <f t="shared" si="3"/>
        <v>1161</v>
      </c>
      <c r="AI8" s="29">
        <f t="shared" ref="AI8:AI11" si="4">SUM(S8:V8)</f>
        <v>1325</v>
      </c>
    </row>
    <row r="9" spans="2:46">
      <c r="B9" s="1" t="s">
        <v>77</v>
      </c>
      <c r="C9" s="29"/>
      <c r="D9" s="29"/>
      <c r="E9" s="29">
        <v>254</v>
      </c>
      <c r="F9" s="29">
        <v>264</v>
      </c>
      <c r="G9" s="29"/>
      <c r="H9" s="29"/>
      <c r="I9" s="29">
        <v>248</v>
      </c>
      <c r="J9" s="29">
        <v>245</v>
      </c>
      <c r="K9" s="29">
        <v>284</v>
      </c>
      <c r="L9" s="29">
        <v>256</v>
      </c>
      <c r="M9" s="29">
        <v>250</v>
      </c>
      <c r="N9" s="29">
        <v>249</v>
      </c>
      <c r="O9" s="29">
        <v>234</v>
      </c>
      <c r="P9" s="29">
        <v>320</v>
      </c>
      <c r="Q9" s="29">
        <v>258</v>
      </c>
      <c r="R9" s="29">
        <v>253</v>
      </c>
      <c r="S9" s="29">
        <v>246</v>
      </c>
      <c r="T9" s="29">
        <v>250</v>
      </c>
      <c r="U9" s="29">
        <v>219</v>
      </c>
      <c r="V9" s="29">
        <v>206</v>
      </c>
      <c r="W9" s="29">
        <v>226</v>
      </c>
      <c r="X9" s="29">
        <v>237</v>
      </c>
      <c r="Y9" s="29">
        <v>212</v>
      </c>
      <c r="AG9" s="29">
        <f t="shared" si="2"/>
        <v>1039</v>
      </c>
      <c r="AH9" s="29">
        <f t="shared" si="3"/>
        <v>1065</v>
      </c>
      <c r="AI9" s="29">
        <f t="shared" si="4"/>
        <v>921</v>
      </c>
    </row>
    <row r="10" spans="2:46">
      <c r="B10" s="1" t="s">
        <v>78</v>
      </c>
      <c r="C10" s="29"/>
      <c r="D10" s="29"/>
      <c r="E10" s="29">
        <v>68</v>
      </c>
      <c r="F10" s="29">
        <v>79</v>
      </c>
      <c r="G10" s="29"/>
      <c r="H10" s="29"/>
      <c r="I10" s="29">
        <v>65</v>
      </c>
      <c r="J10" s="29">
        <v>83</v>
      </c>
      <c r="K10" s="29">
        <v>67</v>
      </c>
      <c r="L10" s="29">
        <v>63</v>
      </c>
      <c r="M10" s="29">
        <v>68</v>
      </c>
      <c r="N10" s="29">
        <v>68</v>
      </c>
      <c r="O10" s="29">
        <v>102</v>
      </c>
      <c r="P10" s="29">
        <v>93</v>
      </c>
      <c r="Q10" s="29">
        <v>60</v>
      </c>
      <c r="R10" s="29">
        <v>86</v>
      </c>
      <c r="S10" s="29">
        <v>88</v>
      </c>
      <c r="T10" s="29">
        <v>103</v>
      </c>
      <c r="U10" s="29">
        <v>112</v>
      </c>
      <c r="V10" s="29">
        <v>119</v>
      </c>
      <c r="W10" s="29">
        <v>96</v>
      </c>
      <c r="X10" s="29">
        <v>86</v>
      </c>
      <c r="Y10" s="29">
        <v>69</v>
      </c>
      <c r="AG10" s="29">
        <f t="shared" si="2"/>
        <v>266</v>
      </c>
      <c r="AH10" s="29">
        <f t="shared" si="3"/>
        <v>341</v>
      </c>
      <c r="AI10" s="29">
        <f t="shared" si="4"/>
        <v>422</v>
      </c>
    </row>
    <row r="11" spans="2:46">
      <c r="B11" s="1" t="s">
        <v>79</v>
      </c>
      <c r="C11" s="29"/>
      <c r="D11" s="29"/>
      <c r="E11" s="29">
        <v>10</v>
      </c>
      <c r="F11" s="29">
        <v>10</v>
      </c>
      <c r="G11" s="29"/>
      <c r="H11" s="29"/>
      <c r="I11" s="29">
        <v>13</v>
      </c>
      <c r="J11" s="29">
        <v>13</v>
      </c>
      <c r="K11" s="29">
        <v>11</v>
      </c>
      <c r="L11" s="29">
        <v>10</v>
      </c>
      <c r="M11" s="29">
        <v>7</v>
      </c>
      <c r="N11" s="29">
        <v>7</v>
      </c>
      <c r="O11" s="29">
        <v>9</v>
      </c>
      <c r="P11" s="29">
        <v>9</v>
      </c>
      <c r="Q11" s="29">
        <v>6</v>
      </c>
      <c r="R11" s="29">
        <v>7</v>
      </c>
      <c r="S11" s="29">
        <v>7</v>
      </c>
      <c r="T11" s="29">
        <v>2</v>
      </c>
      <c r="U11" s="29">
        <v>0</v>
      </c>
      <c r="V11" s="29">
        <v>0</v>
      </c>
      <c r="W11" s="29">
        <v>1</v>
      </c>
      <c r="X11" s="29">
        <v>1</v>
      </c>
      <c r="Y11" s="29">
        <v>1</v>
      </c>
      <c r="AG11" s="29">
        <f t="shared" si="2"/>
        <v>35</v>
      </c>
      <c r="AH11" s="29">
        <f t="shared" si="3"/>
        <v>31</v>
      </c>
      <c r="AI11" s="29">
        <f t="shared" si="4"/>
        <v>9</v>
      </c>
    </row>
    <row r="12" spans="2:46">
      <c r="B12" s="1" t="s">
        <v>80</v>
      </c>
      <c r="C12" s="29">
        <f t="shared" ref="C12:F12" si="5">SUM(C7:C11)</f>
        <v>0</v>
      </c>
      <c r="D12" s="29">
        <f t="shared" si="5"/>
        <v>0</v>
      </c>
      <c r="E12" s="29">
        <f t="shared" si="5"/>
        <v>1367</v>
      </c>
      <c r="F12" s="29">
        <f t="shared" si="5"/>
        <v>1454</v>
      </c>
      <c r="G12" s="29">
        <f t="shared" ref="G12:X12" si="6">SUM(G7:G11)</f>
        <v>0</v>
      </c>
      <c r="H12" s="29">
        <f t="shared" si="6"/>
        <v>0</v>
      </c>
      <c r="I12" s="29">
        <f t="shared" si="6"/>
        <v>1485</v>
      </c>
      <c r="J12" s="29">
        <f t="shared" si="6"/>
        <v>1578</v>
      </c>
      <c r="K12" s="29">
        <f t="shared" si="6"/>
        <v>1281</v>
      </c>
      <c r="L12" s="29">
        <f t="shared" si="6"/>
        <v>1312</v>
      </c>
      <c r="M12" s="29">
        <f t="shared" si="6"/>
        <v>1145</v>
      </c>
      <c r="N12" s="29">
        <f t="shared" si="6"/>
        <v>1202</v>
      </c>
      <c r="O12" s="29">
        <f t="shared" si="6"/>
        <v>1219</v>
      </c>
      <c r="P12" s="29">
        <f t="shared" si="6"/>
        <v>1446</v>
      </c>
      <c r="Q12" s="29">
        <f t="shared" si="6"/>
        <v>1271</v>
      </c>
      <c r="R12" s="29">
        <f t="shared" si="6"/>
        <v>1449</v>
      </c>
      <c r="S12" s="29">
        <f t="shared" si="6"/>
        <v>1191</v>
      </c>
      <c r="T12" s="29">
        <f t="shared" si="6"/>
        <v>1264</v>
      </c>
      <c r="U12" s="29">
        <f t="shared" si="6"/>
        <v>1161</v>
      </c>
      <c r="V12" s="29">
        <f t="shared" si="6"/>
        <v>1231</v>
      </c>
      <c r="W12" s="29">
        <f t="shared" si="6"/>
        <v>1102</v>
      </c>
      <c r="X12" s="29">
        <f t="shared" si="6"/>
        <v>1234</v>
      </c>
      <c r="Y12" s="29">
        <f>SUM(Y7:Y11)</f>
        <v>1165</v>
      </c>
      <c r="AG12" s="29">
        <f t="shared" ref="AG12" si="7">SUM(AG7:AG11)</f>
        <v>4940</v>
      </c>
      <c r="AH12" s="29">
        <f t="shared" ref="AH12" si="8">SUM(AH7:AH11)</f>
        <v>5385</v>
      </c>
      <c r="AI12" s="29">
        <f>SUM(AI7:AI11)</f>
        <v>4847</v>
      </c>
    </row>
    <row r="13" spans="2:46" s="2" customFormat="1">
      <c r="B13" s="2" t="s">
        <v>81</v>
      </c>
      <c r="C13" s="28">
        <f t="shared" ref="C13:F13" si="9">C6-C12</f>
        <v>0</v>
      </c>
      <c r="D13" s="28">
        <f t="shared" si="9"/>
        <v>0</v>
      </c>
      <c r="E13" s="28">
        <f t="shared" si="9"/>
        <v>574</v>
      </c>
      <c r="F13" s="28">
        <f t="shared" si="9"/>
        <v>663</v>
      </c>
      <c r="G13" s="28">
        <f t="shared" ref="G13:X13" si="10">G6-G12</f>
        <v>0</v>
      </c>
      <c r="H13" s="28">
        <f t="shared" si="10"/>
        <v>0</v>
      </c>
      <c r="I13" s="28">
        <f t="shared" si="10"/>
        <v>556</v>
      </c>
      <c r="J13" s="28">
        <f t="shared" si="10"/>
        <v>681</v>
      </c>
      <c r="K13" s="28">
        <f t="shared" si="10"/>
        <v>593</v>
      </c>
      <c r="L13" s="28">
        <f t="shared" si="10"/>
        <v>558</v>
      </c>
      <c r="M13" s="28">
        <f t="shared" si="10"/>
        <v>408</v>
      </c>
      <c r="N13" s="28">
        <f t="shared" si="10"/>
        <v>478</v>
      </c>
      <c r="O13" s="28">
        <f t="shared" si="10"/>
        <v>629</v>
      </c>
      <c r="P13" s="28">
        <f t="shared" si="10"/>
        <v>821</v>
      </c>
      <c r="Q13" s="28">
        <f t="shared" si="10"/>
        <v>679</v>
      </c>
      <c r="R13" s="28">
        <f t="shared" si="10"/>
        <v>677</v>
      </c>
      <c r="S13" s="28">
        <f t="shared" si="10"/>
        <v>841</v>
      </c>
      <c r="T13" s="28">
        <f t="shared" si="10"/>
        <v>732</v>
      </c>
      <c r="U13" s="28">
        <f t="shared" si="10"/>
        <v>662</v>
      </c>
      <c r="V13" s="28">
        <f t="shared" si="10"/>
        <v>688</v>
      </c>
      <c r="W13" s="28">
        <f t="shared" si="10"/>
        <v>692</v>
      </c>
      <c r="X13" s="28">
        <f t="shared" si="10"/>
        <v>525</v>
      </c>
      <c r="Y13" s="28">
        <f>Y6-Y12</f>
        <v>568</v>
      </c>
      <c r="AG13" s="28">
        <f t="shared" ref="AG13" si="11">AG6-AG12</f>
        <v>2037</v>
      </c>
      <c r="AH13" s="28">
        <f t="shared" ref="AH13" si="12">AH6-AH12</f>
        <v>2806</v>
      </c>
      <c r="AI13" s="28">
        <f>AI6-AI12</f>
        <v>2923</v>
      </c>
    </row>
    <row r="14" spans="2:46">
      <c r="B14" s="1" t="s">
        <v>87</v>
      </c>
      <c r="C14" s="29"/>
      <c r="D14" s="29"/>
      <c r="E14" s="29">
        <v>0</v>
      </c>
      <c r="F14" s="29">
        <v>0</v>
      </c>
      <c r="G14" s="29"/>
      <c r="H14" s="29"/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-36</v>
      </c>
      <c r="T14" s="29">
        <v>-273</v>
      </c>
      <c r="U14" s="29">
        <v>-181</v>
      </c>
      <c r="V14" s="29">
        <v>-1875</v>
      </c>
      <c r="W14" s="29">
        <v>-2291</v>
      </c>
      <c r="X14" s="29">
        <v>-1221</v>
      </c>
      <c r="Y14" s="29">
        <v>-593</v>
      </c>
      <c r="AG14" s="29">
        <f t="shared" ref="AG14:AG15" si="13">SUM(K14:N14)</f>
        <v>0</v>
      </c>
      <c r="AH14" s="29">
        <f t="shared" ref="AH14:AH19" si="14">SUM(O14:R14)</f>
        <v>0</v>
      </c>
      <c r="AI14" s="29">
        <f t="shared" ref="AI14:AI15" si="15">SUM(S14:V14)</f>
        <v>-2365</v>
      </c>
    </row>
    <row r="15" spans="2:46">
      <c r="B15" s="1" t="s">
        <v>82</v>
      </c>
      <c r="C15" s="29"/>
      <c r="D15" s="29"/>
      <c r="E15" s="29">
        <v>120</v>
      </c>
      <c r="F15" s="29">
        <v>-102</v>
      </c>
      <c r="G15" s="29"/>
      <c r="H15" s="29"/>
      <c r="I15" s="29">
        <v>392</v>
      </c>
      <c r="J15" s="29">
        <v>-165</v>
      </c>
      <c r="K15" s="29">
        <v>64</v>
      </c>
      <c r="L15" s="29">
        <v>-51</v>
      </c>
      <c r="M15" s="29">
        <v>-142</v>
      </c>
      <c r="N15" s="29">
        <v>16</v>
      </c>
      <c r="O15" s="29">
        <v>2</v>
      </c>
      <c r="P15" s="29">
        <v>182</v>
      </c>
      <c r="Q15" s="29">
        <v>95</v>
      </c>
      <c r="R15" s="29">
        <v>432</v>
      </c>
      <c r="S15" s="29">
        <v>-81</v>
      </c>
      <c r="T15" s="29">
        <v>-58</v>
      </c>
      <c r="U15" s="29">
        <v>-47</v>
      </c>
      <c r="V15" s="29">
        <v>26</v>
      </c>
      <c r="W15" s="29">
        <v>-50</v>
      </c>
      <c r="X15" s="29">
        <v>-31</v>
      </c>
      <c r="Y15" s="29">
        <v>-29</v>
      </c>
      <c r="AG15" s="29">
        <f t="shared" si="13"/>
        <v>-113</v>
      </c>
      <c r="AH15" s="29">
        <f t="shared" si="14"/>
        <v>711</v>
      </c>
      <c r="AI15" s="29">
        <f t="shared" si="15"/>
        <v>-160</v>
      </c>
    </row>
    <row r="16" spans="2:46">
      <c r="B16" s="1" t="s">
        <v>83</v>
      </c>
      <c r="C16" s="29">
        <f t="shared" ref="C16:F16" si="16">C13+C14+C15</f>
        <v>0</v>
      </c>
      <c r="D16" s="29">
        <f t="shared" si="16"/>
        <v>0</v>
      </c>
      <c r="E16" s="29">
        <f t="shared" si="16"/>
        <v>694</v>
      </c>
      <c r="F16" s="29">
        <f t="shared" si="16"/>
        <v>561</v>
      </c>
      <c r="G16" s="29">
        <f t="shared" ref="G16:X16" si="17">G13+G14+G15</f>
        <v>0</v>
      </c>
      <c r="H16" s="29">
        <f t="shared" si="17"/>
        <v>0</v>
      </c>
      <c r="I16" s="29">
        <f t="shared" si="17"/>
        <v>948</v>
      </c>
      <c r="J16" s="29">
        <f>J13+J14+J15</f>
        <v>516</v>
      </c>
      <c r="K16" s="29">
        <f t="shared" si="17"/>
        <v>657</v>
      </c>
      <c r="L16" s="29">
        <f t="shared" si="17"/>
        <v>507</v>
      </c>
      <c r="M16" s="29">
        <f t="shared" si="17"/>
        <v>266</v>
      </c>
      <c r="N16" s="29">
        <f t="shared" si="17"/>
        <v>494</v>
      </c>
      <c r="O16" s="29">
        <f t="shared" si="17"/>
        <v>631</v>
      </c>
      <c r="P16" s="29">
        <f t="shared" si="17"/>
        <v>1003</v>
      </c>
      <c r="Q16" s="29">
        <f>Q13+Q14+Q15</f>
        <v>774</v>
      </c>
      <c r="R16" s="29">
        <f t="shared" si="17"/>
        <v>1109</v>
      </c>
      <c r="S16" s="29">
        <f t="shared" si="17"/>
        <v>724</v>
      </c>
      <c r="T16" s="29">
        <f t="shared" si="17"/>
        <v>401</v>
      </c>
      <c r="U16" s="29">
        <f t="shared" si="17"/>
        <v>434</v>
      </c>
      <c r="V16" s="29">
        <f t="shared" si="17"/>
        <v>-1161</v>
      </c>
      <c r="W16" s="29">
        <f t="shared" si="17"/>
        <v>-1649</v>
      </c>
      <c r="X16" s="29">
        <f t="shared" si="17"/>
        <v>-727</v>
      </c>
      <c r="Y16" s="29">
        <f>Y13+Y14+Y15</f>
        <v>-54</v>
      </c>
      <c r="AG16" s="29">
        <f t="shared" ref="AG16:AH16" si="18">AG13+AG14+AG15</f>
        <v>1924</v>
      </c>
      <c r="AH16" s="29">
        <f t="shared" si="18"/>
        <v>3517</v>
      </c>
      <c r="AI16" s="29">
        <f>AI13+AI14+AI15</f>
        <v>398</v>
      </c>
    </row>
    <row r="17" spans="2:35">
      <c r="B17" s="1" t="s">
        <v>84</v>
      </c>
      <c r="C17" s="29"/>
      <c r="D17" s="29"/>
      <c r="E17" s="29">
        <v>-174</v>
      </c>
      <c r="F17" s="29">
        <v>-3158</v>
      </c>
      <c r="G17" s="29"/>
      <c r="H17" s="29"/>
      <c r="I17" s="29">
        <v>-228</v>
      </c>
      <c r="J17" s="29">
        <v>247</v>
      </c>
      <c r="K17" s="29">
        <v>-141</v>
      </c>
      <c r="L17" s="29">
        <v>-107</v>
      </c>
      <c r="M17" s="29">
        <v>-56</v>
      </c>
      <c r="N17" s="29">
        <v>-25</v>
      </c>
      <c r="O17" s="29">
        <v>-146</v>
      </c>
      <c r="P17" s="29">
        <v>-263</v>
      </c>
      <c r="Q17" s="29">
        <v>-153</v>
      </c>
      <c r="R17" s="29">
        <v>-328</v>
      </c>
      <c r="S17" s="29">
        <v>-156</v>
      </c>
      <c r="T17" s="29">
        <v>-107</v>
      </c>
      <c r="U17" s="29">
        <v>-151</v>
      </c>
      <c r="V17" s="29">
        <v>268</v>
      </c>
      <c r="W17" s="29">
        <v>310</v>
      </c>
      <c r="X17" s="29">
        <v>191</v>
      </c>
      <c r="Y17" s="29">
        <v>-16</v>
      </c>
      <c r="AG17" s="29">
        <f t="shared" ref="AG17" si="19">SUM(K17:N17)</f>
        <v>-329</v>
      </c>
      <c r="AH17" s="29">
        <f t="shared" si="14"/>
        <v>-890</v>
      </c>
      <c r="AI17" s="29">
        <f t="shared" ref="AI17" si="20">SUM(S17:V17)</f>
        <v>-146</v>
      </c>
    </row>
    <row r="18" spans="2:35">
      <c r="B18" s="1" t="s">
        <v>85</v>
      </c>
      <c r="C18" s="29">
        <f t="shared" ref="C18:G18" si="21">C16+C17</f>
        <v>0</v>
      </c>
      <c r="D18" s="29">
        <f t="shared" si="21"/>
        <v>0</v>
      </c>
      <c r="E18" s="29">
        <f t="shared" si="21"/>
        <v>520</v>
      </c>
      <c r="F18" s="29">
        <f t="shared" si="21"/>
        <v>-2597</v>
      </c>
      <c r="G18" s="29">
        <f t="shared" ref="G18:X18" si="22">G16+G17</f>
        <v>0</v>
      </c>
      <c r="H18" s="29">
        <f t="shared" si="22"/>
        <v>0</v>
      </c>
      <c r="I18" s="29">
        <f t="shared" si="22"/>
        <v>720</v>
      </c>
      <c r="J18" s="29">
        <f t="shared" si="22"/>
        <v>763</v>
      </c>
      <c r="K18" s="29">
        <f t="shared" si="22"/>
        <v>516</v>
      </c>
      <c r="L18" s="29">
        <f t="shared" si="22"/>
        <v>400</v>
      </c>
      <c r="M18" s="29">
        <f t="shared" si="22"/>
        <v>210</v>
      </c>
      <c r="N18" s="29">
        <f t="shared" si="22"/>
        <v>469</v>
      </c>
      <c r="O18" s="29">
        <f t="shared" si="22"/>
        <v>485</v>
      </c>
      <c r="P18" s="29">
        <f t="shared" si="22"/>
        <v>740</v>
      </c>
      <c r="Q18" s="29">
        <f t="shared" si="22"/>
        <v>621</v>
      </c>
      <c r="R18" s="29">
        <f t="shared" si="22"/>
        <v>781</v>
      </c>
      <c r="S18" s="29">
        <f t="shared" si="22"/>
        <v>568</v>
      </c>
      <c r="T18" s="29">
        <f t="shared" si="22"/>
        <v>294</v>
      </c>
      <c r="U18" s="29">
        <f t="shared" si="22"/>
        <v>283</v>
      </c>
      <c r="V18" s="29">
        <f t="shared" si="22"/>
        <v>-893</v>
      </c>
      <c r="W18" s="29">
        <f t="shared" si="22"/>
        <v>-1339</v>
      </c>
      <c r="X18" s="29">
        <f t="shared" si="22"/>
        <v>-536</v>
      </c>
      <c r="Y18" s="29">
        <f>Y16+Y17</f>
        <v>-70</v>
      </c>
      <c r="AG18" s="29">
        <f t="shared" ref="AG18:AH18" si="23">AG16+AG17</f>
        <v>1595</v>
      </c>
      <c r="AH18" s="29">
        <f t="shared" si="23"/>
        <v>2627</v>
      </c>
      <c r="AI18" s="29">
        <f>AI16+AI17</f>
        <v>252</v>
      </c>
    </row>
    <row r="19" spans="2:35">
      <c r="B19" s="1" t="s">
        <v>86</v>
      </c>
      <c r="C19" s="29"/>
      <c r="D19" s="29"/>
      <c r="E19" s="29">
        <v>0</v>
      </c>
      <c r="F19" s="29">
        <v>-4</v>
      </c>
      <c r="G19" s="29"/>
      <c r="H19" s="29"/>
      <c r="I19" s="29">
        <v>1</v>
      </c>
      <c r="J19" s="29">
        <v>-3</v>
      </c>
      <c r="K19" s="29">
        <v>2</v>
      </c>
      <c r="L19" s="29">
        <v>2</v>
      </c>
      <c r="M19" s="29">
        <v>100</v>
      </c>
      <c r="N19" s="29">
        <v>87</v>
      </c>
      <c r="O19" s="29">
        <v>2927</v>
      </c>
      <c r="P19" s="29">
        <v>6</v>
      </c>
      <c r="Q19" s="29">
        <v>43</v>
      </c>
      <c r="R19" s="29">
        <v>64</v>
      </c>
      <c r="S19" s="29">
        <v>73</v>
      </c>
      <c r="T19" s="29">
        <v>10440</v>
      </c>
      <c r="U19" s="29">
        <v>-19</v>
      </c>
      <c r="V19" s="29">
        <v>2862</v>
      </c>
      <c r="W19" s="29">
        <v>-2</v>
      </c>
      <c r="X19" s="29">
        <v>5</v>
      </c>
      <c r="Y19" s="29">
        <v>1</v>
      </c>
      <c r="AG19" s="29">
        <f t="shared" ref="AG19" si="24">SUM(K19:N19)</f>
        <v>191</v>
      </c>
      <c r="AH19" s="29">
        <f t="shared" si="14"/>
        <v>3040</v>
      </c>
      <c r="AI19" s="29">
        <f t="shared" ref="AI19" si="25">SUM(S19:V19)</f>
        <v>13356</v>
      </c>
    </row>
    <row r="20" spans="2:35" s="2" customFormat="1">
      <c r="B20" s="2" t="s">
        <v>71</v>
      </c>
      <c r="C20" s="28">
        <f t="shared" ref="C20:G20" si="26">C18+C19</f>
        <v>0</v>
      </c>
      <c r="D20" s="28">
        <f t="shared" si="26"/>
        <v>0</v>
      </c>
      <c r="E20" s="28">
        <f t="shared" si="26"/>
        <v>520</v>
      </c>
      <c r="F20" s="28">
        <f t="shared" si="26"/>
        <v>-2601</v>
      </c>
      <c r="G20" s="28">
        <f t="shared" ref="G20:X20" si="27">G18+G19</f>
        <v>0</v>
      </c>
      <c r="H20" s="28">
        <f t="shared" si="27"/>
        <v>0</v>
      </c>
      <c r="I20" s="28">
        <f t="shared" si="27"/>
        <v>721</v>
      </c>
      <c r="J20" s="28">
        <f t="shared" si="27"/>
        <v>760</v>
      </c>
      <c r="K20" s="28">
        <f t="shared" si="27"/>
        <v>518</v>
      </c>
      <c r="L20" s="28">
        <f t="shared" si="27"/>
        <v>402</v>
      </c>
      <c r="M20" s="28">
        <f t="shared" si="27"/>
        <v>310</v>
      </c>
      <c r="N20" s="28">
        <f t="shared" si="27"/>
        <v>556</v>
      </c>
      <c r="O20" s="28">
        <f t="shared" si="27"/>
        <v>3412</v>
      </c>
      <c r="P20" s="28">
        <f t="shared" si="27"/>
        <v>746</v>
      </c>
      <c r="Q20" s="28">
        <f t="shared" si="27"/>
        <v>664</v>
      </c>
      <c r="R20" s="28">
        <f t="shared" si="27"/>
        <v>845</v>
      </c>
      <c r="S20" s="28">
        <f t="shared" si="27"/>
        <v>641</v>
      </c>
      <c r="T20" s="28">
        <f t="shared" si="27"/>
        <v>10734</v>
      </c>
      <c r="U20" s="28">
        <f t="shared" si="27"/>
        <v>264</v>
      </c>
      <c r="V20" s="28">
        <f t="shared" si="27"/>
        <v>1969</v>
      </c>
      <c r="W20" s="28">
        <f t="shared" si="27"/>
        <v>-1341</v>
      </c>
      <c r="X20" s="28">
        <f t="shared" si="27"/>
        <v>-531</v>
      </c>
      <c r="Y20" s="28">
        <f>Y18+Y19</f>
        <v>-69</v>
      </c>
      <c r="AG20" s="28">
        <f t="shared" ref="AG20:AH20" si="28">AG18+AG19</f>
        <v>1786</v>
      </c>
      <c r="AH20" s="28">
        <f t="shared" si="28"/>
        <v>5667</v>
      </c>
      <c r="AI20" s="28">
        <f>AI18+AI19</f>
        <v>13608</v>
      </c>
    </row>
    <row r="21" spans="2:35">
      <c r="B21" s="1" t="s">
        <v>70</v>
      </c>
      <c r="C21" s="29"/>
      <c r="D21" s="29"/>
      <c r="E21" s="30">
        <f t="shared" ref="E21:F21" si="29">E20/E22</f>
        <v>0.4896421845574388</v>
      </c>
      <c r="F21" s="30">
        <f t="shared" si="29"/>
        <v>-2.5130434782608697</v>
      </c>
      <c r="G21" s="29"/>
      <c r="H21" s="29"/>
      <c r="I21" s="30">
        <f t="shared" ref="I21:N21" si="30">I20/I22</f>
        <v>0.74024640657084184</v>
      </c>
      <c r="J21" s="30">
        <f t="shared" si="30"/>
        <v>0.8</v>
      </c>
      <c r="K21" s="30">
        <f t="shared" si="30"/>
        <v>0.5755555555555556</v>
      </c>
      <c r="L21" s="30">
        <f t="shared" si="30"/>
        <v>0.46744186046511627</v>
      </c>
      <c r="M21" s="30">
        <f t="shared" si="30"/>
        <v>0.37349397590361444</v>
      </c>
      <c r="N21" s="30">
        <f t="shared" si="30"/>
        <v>0.68897149938042135</v>
      </c>
      <c r="O21" s="30">
        <f t="shared" ref="O21:Y21" si="31">O20/O22</f>
        <v>4.5312084993359898</v>
      </c>
      <c r="P21" s="30">
        <f t="shared" si="31"/>
        <v>1.0611664295874823</v>
      </c>
      <c r="Q21" s="30">
        <f t="shared" si="31"/>
        <v>0.95402298850574707</v>
      </c>
      <c r="R21" s="30">
        <f t="shared" si="31"/>
        <v>1.2281976744186047</v>
      </c>
      <c r="S21" s="30">
        <f t="shared" si="31"/>
        <v>0.94126284875183552</v>
      </c>
      <c r="T21" s="30">
        <f t="shared" si="31"/>
        <v>15.925816023738873</v>
      </c>
      <c r="U21" s="30">
        <f t="shared" si="31"/>
        <v>0.40121580547112462</v>
      </c>
      <c r="V21" s="30">
        <f t="shared" si="31"/>
        <v>3.2491749174917492</v>
      </c>
      <c r="W21" s="30">
        <f t="shared" si="31"/>
        <v>-2.2844974446337307</v>
      </c>
      <c r="X21" s="30">
        <f t="shared" si="31"/>
        <v>-0.95503597122302153</v>
      </c>
      <c r="Y21" s="30">
        <f t="shared" si="31"/>
        <v>-0.12715165313356303</v>
      </c>
      <c r="AG21" s="30">
        <f>AG20/AG22</f>
        <v>2.1036513545347466</v>
      </c>
      <c r="AH21" s="30">
        <f>AH20/AH22</f>
        <v>7.9816901408450702</v>
      </c>
      <c r="AI21" s="30">
        <f>AI20/AI22</f>
        <v>20.871165644171779</v>
      </c>
    </row>
    <row r="22" spans="2:35" s="29" customFormat="1">
      <c r="B22" s="29" t="s">
        <v>4</v>
      </c>
      <c r="E22" s="29">
        <v>1062</v>
      </c>
      <c r="F22" s="29">
        <v>1035</v>
      </c>
      <c r="I22" s="29">
        <v>974</v>
      </c>
      <c r="J22" s="29">
        <v>950</v>
      </c>
      <c r="K22" s="29">
        <v>900</v>
      </c>
      <c r="L22" s="29">
        <v>860</v>
      </c>
      <c r="M22" s="29">
        <v>830</v>
      </c>
      <c r="N22" s="29">
        <v>807</v>
      </c>
      <c r="O22" s="29">
        <v>753</v>
      </c>
      <c r="P22" s="29">
        <v>703</v>
      </c>
      <c r="Q22" s="29">
        <v>696</v>
      </c>
      <c r="R22" s="29">
        <v>688</v>
      </c>
      <c r="S22" s="29">
        <v>681</v>
      </c>
      <c r="T22" s="29">
        <v>674</v>
      </c>
      <c r="U22" s="29">
        <v>658</v>
      </c>
      <c r="V22" s="29">
        <v>606</v>
      </c>
      <c r="W22" s="29">
        <v>587</v>
      </c>
      <c r="X22" s="29">
        <v>556</v>
      </c>
      <c r="Y22" s="29">
        <v>542.659087</v>
      </c>
      <c r="AG22" s="29">
        <v>849</v>
      </c>
      <c r="AH22" s="29">
        <v>710</v>
      </c>
      <c r="AI22" s="29">
        <v>652</v>
      </c>
    </row>
    <row r="24" spans="2:35" s="2" customFormat="1">
      <c r="B24" s="2" t="s">
        <v>88</v>
      </c>
      <c r="I24" s="31">
        <f t="shared" ref="I24:J24" si="32">I4/E4-1</f>
        <v>6.0448358686949533E-2</v>
      </c>
      <c r="J24" s="31">
        <f t="shared" si="32"/>
        <v>6.2800147765053493E-2</v>
      </c>
      <c r="N24" s="31">
        <f t="shared" ref="N24" si="33">N4/J4-1</f>
        <v>-0.22280152937087239</v>
      </c>
      <c r="O24" s="31">
        <f>O4/K4-1</f>
        <v>-1.6162453377538299E-2</v>
      </c>
      <c r="P24" s="31">
        <f>P4/L4-1</f>
        <v>0.18241848947585648</v>
      </c>
      <c r="Q24" s="31">
        <f>Q4/M4-1</f>
        <v>0.25108017282765238</v>
      </c>
      <c r="R24" s="31">
        <f>R4/N4-1</f>
        <v>0.28264758497316644</v>
      </c>
      <c r="S24" s="31">
        <f t="shared" ref="S24:T24" si="34">S4/O4-1</f>
        <v>0.11120471777590568</v>
      </c>
      <c r="T24" s="31">
        <f t="shared" si="34"/>
        <v>-6.8760907504363034E-2</v>
      </c>
      <c r="U24" s="31">
        <f>U4/Q4-1</f>
        <v>-4.0291634689178846E-2</v>
      </c>
      <c r="V24" s="31">
        <f>V4/R4-1</f>
        <v>-8.8912133891213441E-2</v>
      </c>
      <c r="W24" s="31">
        <f>W4/S4-1</f>
        <v>-5.8756633813495052E-2</v>
      </c>
      <c r="X24" s="31">
        <f>X4/T4-1</f>
        <v>-9.2203898050974509E-2</v>
      </c>
      <c r="Y24" s="31">
        <f>Y4/U4-1</f>
        <v>-4.8380647740903671E-2</v>
      </c>
      <c r="AH24" s="31">
        <f>AH4/AG4-1</f>
        <v>0.17018022938285093</v>
      </c>
      <c r="AI24" s="31">
        <f>AI4/AH4-1</f>
        <v>-2.7349948660505885E-2</v>
      </c>
    </row>
    <row r="25" spans="2:35">
      <c r="B25" s="1" t="s">
        <v>89</v>
      </c>
      <c r="F25" s="32">
        <f t="shared" ref="F25" si="35">F4/E4-1</f>
        <v>8.3666933546837408E-2</v>
      </c>
      <c r="J25" s="32">
        <f t="shared" ref="J25:K25" si="36">J4/I4-1</f>
        <v>8.6070215175537923E-2</v>
      </c>
      <c r="K25" s="32">
        <f t="shared" si="36"/>
        <v>-0.1612791101842197</v>
      </c>
      <c r="L25" s="32">
        <f t="shared" ref="L25:N25" si="37">L4/K4-1</f>
        <v>4.1442188147533532E-3</v>
      </c>
      <c r="M25" s="32">
        <f t="shared" si="37"/>
        <v>-0.14032191498142799</v>
      </c>
      <c r="N25" s="32">
        <f t="shared" si="37"/>
        <v>7.3451752280364824E-2</v>
      </c>
      <c r="O25" s="32">
        <f t="shared" ref="O25:P25" si="38">O4/N4-1</f>
        <v>6.1717352415026738E-2</v>
      </c>
      <c r="P25" s="32">
        <f t="shared" si="38"/>
        <v>0.20682392586352139</v>
      </c>
      <c r="Q25" s="32">
        <f t="shared" ref="Q25:W25" si="39">Q4/P4-1</f>
        <v>-9.0401396160558423E-2</v>
      </c>
      <c r="R25" s="32">
        <f t="shared" si="39"/>
        <v>0.10053722179585578</v>
      </c>
      <c r="S25" s="32">
        <f t="shared" si="39"/>
        <v>-8.0195258019525761E-2</v>
      </c>
      <c r="T25" s="32">
        <f t="shared" si="39"/>
        <v>1.1372251705837666E-2</v>
      </c>
      <c r="U25" s="32">
        <f t="shared" si="39"/>
        <v>-6.2593703148425828E-2</v>
      </c>
      <c r="V25" s="32">
        <f t="shared" si="39"/>
        <v>4.4782087165133877E-2</v>
      </c>
      <c r="W25" s="32">
        <f t="shared" si="39"/>
        <v>-4.9751243781094523E-2</v>
      </c>
      <c r="X25" s="32">
        <f>X4/W4-1</f>
        <v>-2.4567055980668551E-2</v>
      </c>
      <c r="Y25" s="32">
        <f>Y4/X4-1</f>
        <v>-1.7341040462427793E-2</v>
      </c>
      <c r="AD25" s="19" t="s">
        <v>123</v>
      </c>
      <c r="AE25" s="19" t="s">
        <v>123</v>
      </c>
      <c r="AF25" s="19" t="s">
        <v>123</v>
      </c>
      <c r="AG25" s="19" t="s">
        <v>123</v>
      </c>
      <c r="AH25" s="19" t="s">
        <v>123</v>
      </c>
      <c r="AI25" s="19" t="s">
        <v>123</v>
      </c>
    </row>
    <row r="27" spans="2:35">
      <c r="B27" s="1" t="s">
        <v>90</v>
      </c>
      <c r="E27" s="32">
        <f t="shared" ref="E27:F27" si="40">E6/E4</f>
        <v>0.77702161729383512</v>
      </c>
      <c r="F27" s="32">
        <f t="shared" si="40"/>
        <v>0.78204654599187295</v>
      </c>
      <c r="I27" s="32">
        <f t="shared" ref="I27:J27" si="41">I6/I4</f>
        <v>0.77047942619856546</v>
      </c>
      <c r="J27" s="32">
        <f t="shared" ref="J27:K27" si="42">J6/J4</f>
        <v>0.78519290928050056</v>
      </c>
      <c r="K27" s="32">
        <f t="shared" si="42"/>
        <v>0.77662660588479071</v>
      </c>
      <c r="L27" s="32">
        <f t="shared" ref="L27" si="43">L6/L4</f>
        <v>0.77177053239785387</v>
      </c>
      <c r="M27" s="32">
        <f t="shared" ref="M27:N27" si="44">M6/M4</f>
        <v>0.74555928948631778</v>
      </c>
      <c r="N27" s="32">
        <f t="shared" si="44"/>
        <v>0.75134168157423975</v>
      </c>
      <c r="O27" s="32">
        <f t="shared" ref="O27" si="45">O6/O4</f>
        <v>0.77843302443133955</v>
      </c>
      <c r="P27" s="32">
        <f t="shared" ref="P27" si="46">P6/P4</f>
        <v>0.79127399650959862</v>
      </c>
      <c r="Q27" s="32">
        <f t="shared" ref="Q27" si="47">Q6/Q4</f>
        <v>0.7482732156561781</v>
      </c>
      <c r="R27" s="32">
        <f t="shared" ref="R27:S27" si="48">R6/R4</f>
        <v>0.74128312412831243</v>
      </c>
      <c r="S27" s="32">
        <f t="shared" si="48"/>
        <v>0.77028051554207733</v>
      </c>
      <c r="T27" s="32">
        <f>T6/T4</f>
        <v>0.74812593703148422</v>
      </c>
      <c r="U27" s="32">
        <f>U6/U4</f>
        <v>0.72890843662534988</v>
      </c>
      <c r="V27" s="32">
        <f t="shared" ref="V27" si="49">V6/V4</f>
        <v>0.73440489858400304</v>
      </c>
      <c r="W27" s="32">
        <f t="shared" ref="W27" si="50">W6/W4</f>
        <v>0.72251308900523559</v>
      </c>
      <c r="X27" s="32">
        <f>X6/X4</f>
        <v>0.72625928984310484</v>
      </c>
      <c r="Y27" s="32">
        <f>Y6/Y4</f>
        <v>0.72815126050420165</v>
      </c>
      <c r="AG27" s="32">
        <f t="shared" ref="AG27" si="51">AG6/AG4</f>
        <v>0.76209721463681046</v>
      </c>
      <c r="AH27" s="32">
        <f t="shared" ref="AH27" si="52">AH6/AH4</f>
        <v>0.76458508354335852</v>
      </c>
      <c r="AI27" s="32">
        <f>AI6/AI4</f>
        <v>0.74568138195777356</v>
      </c>
    </row>
    <row r="28" spans="2:35">
      <c r="B28" s="1" t="s">
        <v>91</v>
      </c>
      <c r="E28" s="32">
        <f t="shared" ref="E28:F28" si="53">E13/E4</f>
        <v>0.22978382706164932</v>
      </c>
      <c r="F28" s="32">
        <f t="shared" si="53"/>
        <v>0.24492057628370889</v>
      </c>
      <c r="I28" s="32">
        <f t="shared" ref="I28:J28" si="54">I13/I4</f>
        <v>0.20989052472631181</v>
      </c>
      <c r="J28" s="32">
        <f t="shared" ref="J28:K28" si="55">J13/J4</f>
        <v>0.23670490093847757</v>
      </c>
      <c r="K28" s="32">
        <f t="shared" si="55"/>
        <v>0.24575217571487776</v>
      </c>
      <c r="L28" s="32">
        <f t="shared" ref="L28" si="56">L13/L4</f>
        <v>0.2302930251754024</v>
      </c>
      <c r="M28" s="32">
        <f t="shared" ref="M28:N28" si="57">M13/M4</f>
        <v>0.19587133941430629</v>
      </c>
      <c r="N28" s="32">
        <f t="shared" si="57"/>
        <v>0.21377459749552774</v>
      </c>
      <c r="O28" s="32">
        <f t="shared" ref="O28" si="58">O13/O4</f>
        <v>0.26495366470092668</v>
      </c>
      <c r="P28" s="32">
        <f t="shared" ref="P28" si="59">P13/P4</f>
        <v>0.28656195462478184</v>
      </c>
      <c r="Q28" s="32">
        <f t="shared" ref="Q28" si="60">Q13/Q4</f>
        <v>0.26055257099002305</v>
      </c>
      <c r="R28" s="32">
        <f t="shared" ref="R28:S28" si="61">R13/R4</f>
        <v>0.23605299860529985</v>
      </c>
      <c r="S28" s="32">
        <f t="shared" si="61"/>
        <v>0.31880212282031845</v>
      </c>
      <c r="T28" s="32">
        <f>T13/T4</f>
        <v>0.27436281859070466</v>
      </c>
      <c r="U28" s="32">
        <f>U13/U4</f>
        <v>0.2646941223510596</v>
      </c>
      <c r="V28" s="32">
        <f t="shared" ref="V28" si="62">V13/V4</f>
        <v>0.26329889016456182</v>
      </c>
      <c r="W28" s="32">
        <f t="shared" ref="W28" si="63">W13/W4</f>
        <v>0.27869512686266612</v>
      </c>
      <c r="X28" s="32">
        <f>X13/X4</f>
        <v>0.21676300578034682</v>
      </c>
      <c r="Y28" s="32">
        <f>Y13/Y4</f>
        <v>0.23865546218487396</v>
      </c>
      <c r="AG28" s="32">
        <f t="shared" ref="AG28" si="64">AG13/AG4</f>
        <v>0.2225013653741125</v>
      </c>
      <c r="AH28" s="32">
        <f t="shared" ref="AH28" si="65">AH13/AH4</f>
        <v>0.26192476430504996</v>
      </c>
      <c r="AI28" s="32">
        <f>AI13/AI4</f>
        <v>0.28051823416506716</v>
      </c>
    </row>
    <row r="29" spans="2:35">
      <c r="B29" s="1" t="s">
        <v>92</v>
      </c>
      <c r="E29" s="32">
        <f t="shared" ref="E29:F29" si="66">E20/E4</f>
        <v>0.20816653322658127</v>
      </c>
      <c r="F29" s="32">
        <f t="shared" si="66"/>
        <v>-0.96084226080531954</v>
      </c>
      <c r="I29" s="32">
        <f t="shared" ref="I29:J29" si="67">I20/I4</f>
        <v>0.27217818044545111</v>
      </c>
      <c r="J29" s="32">
        <f t="shared" ref="J29:K29" si="68">J20/J4</f>
        <v>0.26416405978449775</v>
      </c>
      <c r="K29" s="32">
        <f t="shared" si="68"/>
        <v>0.21467053460422711</v>
      </c>
      <c r="L29" s="32">
        <f t="shared" ref="L29" si="69">L20/L4</f>
        <v>0.16591002888980602</v>
      </c>
      <c r="M29" s="32">
        <f t="shared" ref="M29:N29" si="70">M20/M4</f>
        <v>0.14882381180988957</v>
      </c>
      <c r="N29" s="32">
        <f t="shared" si="70"/>
        <v>0.24865831842576028</v>
      </c>
      <c r="O29" s="32">
        <f t="shared" ref="O29" si="71">O20/O4</f>
        <v>1.4372367312552654</v>
      </c>
      <c r="P29" s="32">
        <f t="shared" ref="P29" si="72">P20/P4</f>
        <v>0.26038394415357768</v>
      </c>
      <c r="Q29" s="32">
        <f t="shared" ref="Q29" si="73">Q20/Q4</f>
        <v>0.25479662317728319</v>
      </c>
      <c r="R29" s="32">
        <f t="shared" ref="R29:S29" si="74">R20/R4</f>
        <v>0.29463040446304045</v>
      </c>
      <c r="S29" s="32">
        <f t="shared" si="74"/>
        <v>0.24298711144806673</v>
      </c>
      <c r="T29" s="32">
        <f>T20/T4</f>
        <v>4.0232383808095955</v>
      </c>
      <c r="U29" s="32">
        <f>U20/U4</f>
        <v>0.10555777688924431</v>
      </c>
      <c r="V29" s="32">
        <f t="shared" ref="V29" si="75">V20/V4</f>
        <v>0.75353999234596247</v>
      </c>
      <c r="W29" s="32">
        <f t="shared" ref="W29" si="76">W20/W4</f>
        <v>-0.54007249295207416</v>
      </c>
      <c r="X29" s="32">
        <f>X20/X4</f>
        <v>-0.21924029727497935</v>
      </c>
      <c r="Y29" s="32">
        <f>Y20/Y4</f>
        <v>-2.8991596638655463E-2</v>
      </c>
      <c r="AG29" s="32">
        <f t="shared" ref="AG29" si="77">AG20/AG4</f>
        <v>0.19508465319497542</v>
      </c>
      <c r="AH29" s="32">
        <f t="shared" ref="AH29" si="78">AH20/AH4</f>
        <v>0.52898347801736212</v>
      </c>
      <c r="AI29" s="32">
        <f>AI20/AI4</f>
        <v>1.3059500959692898</v>
      </c>
    </row>
    <row r="30" spans="2:35">
      <c r="B30" s="1" t="s">
        <v>93</v>
      </c>
      <c r="E30" s="32">
        <f t="shared" ref="E30:F30" si="79">ABS(E17)/ABS(E16)</f>
        <v>0.25072046109510088</v>
      </c>
      <c r="F30" s="32">
        <f t="shared" si="79"/>
        <v>5.6292335115864525</v>
      </c>
      <c r="I30" s="32">
        <f t="shared" ref="I30:J30" si="80">ABS(I17)/ABS(I16)</f>
        <v>0.24050632911392406</v>
      </c>
      <c r="J30" s="32">
        <f t="shared" ref="J30:K30" si="81">ABS(J17)/ABS(J16)</f>
        <v>0.47868217054263568</v>
      </c>
      <c r="K30" s="32">
        <f t="shared" si="81"/>
        <v>0.21461187214611871</v>
      </c>
      <c r="L30" s="32">
        <f t="shared" ref="L30" si="82">ABS(L17)/ABS(L16)</f>
        <v>0.21104536489151873</v>
      </c>
      <c r="M30" s="32">
        <f t="shared" ref="M30:N30" si="83">ABS(M17)/ABS(M16)</f>
        <v>0.21052631578947367</v>
      </c>
      <c r="N30" s="32">
        <f t="shared" si="83"/>
        <v>5.0607287449392711E-2</v>
      </c>
      <c r="O30" s="32">
        <f t="shared" ref="O30" si="84">ABS(O17)/ABS(O16)</f>
        <v>0.23137876386687797</v>
      </c>
      <c r="P30" s="32">
        <f t="shared" ref="P30" si="85">ABS(P17)/ABS(P16)</f>
        <v>0.26221335992023931</v>
      </c>
      <c r="Q30" s="32">
        <f t="shared" ref="Q30" si="86">ABS(Q17)/ABS(Q16)</f>
        <v>0.19767441860465115</v>
      </c>
      <c r="R30" s="32">
        <f t="shared" ref="R30:S30" si="87">ABS(R17)/ABS(R16)</f>
        <v>0.29576194770063119</v>
      </c>
      <c r="S30" s="32">
        <f t="shared" si="87"/>
        <v>0.21546961325966851</v>
      </c>
      <c r="T30" s="32">
        <f>ABS(T17)/ABS(T16)</f>
        <v>0.26683291770573564</v>
      </c>
      <c r="U30" s="32">
        <f>ABS(U17)/ABS(U16)</f>
        <v>0.34792626728110598</v>
      </c>
      <c r="V30" s="32">
        <f t="shared" ref="V30" si="88">ABS(V17)/ABS(V16)</f>
        <v>0.23083548664944015</v>
      </c>
      <c r="W30" s="32">
        <f t="shared" ref="W30" si="89">ABS(W17)/ABS(W16)</f>
        <v>0.18799272286234081</v>
      </c>
      <c r="X30" s="32">
        <f>ABS(X17)/ABS(X16)</f>
        <v>0.2627235213204952</v>
      </c>
      <c r="Y30" s="32">
        <f>ABS(Y17)/ABS(Y16)</f>
        <v>0.29629629629629628</v>
      </c>
      <c r="AG30" s="32">
        <f t="shared" ref="AG30" si="90">ABS(AG17)/ABS(AG16)</f>
        <v>0.17099792099792099</v>
      </c>
      <c r="AH30" s="32">
        <f t="shared" ref="AH30" si="91">ABS(AH17)/ABS(AH16)</f>
        <v>0.25305658231447259</v>
      </c>
      <c r="AI30" s="32">
        <f>ABS(AI17)/ABS(AI16)</f>
        <v>0.36683417085427134</v>
      </c>
    </row>
    <row r="32" spans="2:35">
      <c r="U32" s="29"/>
    </row>
    <row r="34" spans="2:35">
      <c r="B34" s="33" t="s">
        <v>94</v>
      </c>
    </row>
    <row r="35" spans="2:35" s="2" customFormat="1">
      <c r="B35" s="2" t="s">
        <v>6</v>
      </c>
      <c r="C35" s="28"/>
      <c r="D35" s="28"/>
      <c r="F35" s="28">
        <v>2120</v>
      </c>
      <c r="G35" s="28"/>
      <c r="H35" s="28"/>
      <c r="I35" s="28">
        <v>2086</v>
      </c>
      <c r="J35" s="28"/>
      <c r="K35" s="28"/>
      <c r="L35" s="28"/>
      <c r="M35" s="28"/>
      <c r="N35" s="28">
        <v>901</v>
      </c>
      <c r="O35" s="28">
        <v>880</v>
      </c>
      <c r="P35" s="28">
        <v>1006</v>
      </c>
      <c r="Q35" s="28">
        <v>963</v>
      </c>
      <c r="R35" s="28">
        <v>1428</v>
      </c>
      <c r="V35" s="28">
        <v>1379</v>
      </c>
      <c r="W35" s="28">
        <v>1798</v>
      </c>
      <c r="X35" s="28">
        <v>1742</v>
      </c>
      <c r="Y35" s="28">
        <v>2037</v>
      </c>
      <c r="AG35" s="28">
        <f>N35</f>
        <v>901</v>
      </c>
      <c r="AH35" s="28">
        <f>R35</f>
        <v>1428</v>
      </c>
      <c r="AI35" s="28">
        <f>V35</f>
        <v>1379</v>
      </c>
    </row>
    <row r="36" spans="2:35" s="2" customFormat="1">
      <c r="B36" s="2" t="s">
        <v>95</v>
      </c>
      <c r="C36" s="28"/>
      <c r="D36" s="28"/>
      <c r="F36" s="28">
        <v>3743</v>
      </c>
      <c r="G36" s="28"/>
      <c r="H36" s="28"/>
      <c r="I36" s="28">
        <v>2752</v>
      </c>
      <c r="J36" s="28"/>
      <c r="K36" s="28"/>
      <c r="L36" s="28"/>
      <c r="M36" s="28"/>
      <c r="N36" s="28">
        <v>1850</v>
      </c>
      <c r="O36" s="28">
        <v>3550</v>
      </c>
      <c r="P36" s="28">
        <v>4297</v>
      </c>
      <c r="Q36" s="28">
        <v>2697</v>
      </c>
      <c r="R36" s="28">
        <v>2398</v>
      </c>
      <c r="V36" s="28">
        <v>5944</v>
      </c>
      <c r="W36" s="28">
        <v>3771</v>
      </c>
      <c r="X36" s="28">
        <v>1483</v>
      </c>
      <c r="Y36" s="28">
        <v>1457</v>
      </c>
      <c r="AG36" s="28">
        <f>N36</f>
        <v>1850</v>
      </c>
      <c r="AH36" s="28">
        <f>R36</f>
        <v>2398</v>
      </c>
      <c r="AI36" s="28">
        <f>V36</f>
        <v>5944</v>
      </c>
    </row>
    <row r="37" spans="2:35">
      <c r="B37" s="1" t="s">
        <v>96</v>
      </c>
      <c r="C37" s="29"/>
      <c r="D37" s="29"/>
      <c r="F37" s="29">
        <v>696</v>
      </c>
      <c r="G37" s="29"/>
      <c r="H37" s="29"/>
      <c r="I37" s="29">
        <v>761</v>
      </c>
      <c r="J37" s="29"/>
      <c r="K37" s="29"/>
      <c r="L37" s="29"/>
      <c r="M37" s="29"/>
      <c r="N37" s="29">
        <v>555</v>
      </c>
      <c r="O37" s="29">
        <v>635</v>
      </c>
      <c r="P37" s="29">
        <v>845</v>
      </c>
      <c r="Q37" s="29">
        <v>477</v>
      </c>
      <c r="R37" s="29">
        <v>412</v>
      </c>
      <c r="V37" s="29">
        <v>681</v>
      </c>
      <c r="W37" s="29">
        <v>626</v>
      </c>
      <c r="X37" s="29">
        <v>605</v>
      </c>
      <c r="Y37" s="29">
        <v>633</v>
      </c>
      <c r="AG37" s="29">
        <f>N37</f>
        <v>555</v>
      </c>
      <c r="AH37" s="29">
        <f>AG37+R37</f>
        <v>967</v>
      </c>
      <c r="AI37" s="29">
        <f>V37</f>
        <v>681</v>
      </c>
    </row>
    <row r="38" spans="2:35">
      <c r="B38" s="1" t="s">
        <v>97</v>
      </c>
      <c r="C38" s="29"/>
      <c r="D38" s="29"/>
      <c r="F38" s="29">
        <v>1185</v>
      </c>
      <c r="G38" s="29"/>
      <c r="H38" s="29"/>
      <c r="I38" s="29">
        <v>1364</v>
      </c>
      <c r="J38" s="29"/>
      <c r="K38" s="29"/>
      <c r="L38" s="29"/>
      <c r="M38" s="29"/>
      <c r="N38" s="29">
        <f>1064+141+195</f>
        <v>1400</v>
      </c>
      <c r="O38" s="29">
        <v>1183</v>
      </c>
      <c r="P38" s="29">
        <v>1246</v>
      </c>
      <c r="Q38" s="29">
        <f>1486+1116</f>
        <v>2602</v>
      </c>
      <c r="R38" s="29">
        <f>1764+1188</f>
        <v>2952</v>
      </c>
      <c r="V38" s="29">
        <v>1107</v>
      </c>
      <c r="W38" s="29">
        <v>1154</v>
      </c>
      <c r="X38" s="29">
        <v>1237</v>
      </c>
      <c r="Y38" s="29">
        <v>1162</v>
      </c>
      <c r="AG38" s="29">
        <f>N38</f>
        <v>1400</v>
      </c>
      <c r="AH38" s="29">
        <f t="shared" ref="AH38:AH46" si="92">AG38+R38</f>
        <v>4352</v>
      </c>
      <c r="AI38" s="29">
        <f>V38</f>
        <v>1107</v>
      </c>
    </row>
    <row r="39" spans="2:35">
      <c r="B39" s="1" t="s">
        <v>98</v>
      </c>
      <c r="C39" s="29">
        <f t="shared" ref="C39:G39" si="93">SUM(C35:C38)</f>
        <v>0</v>
      </c>
      <c r="D39" s="29">
        <f t="shared" si="93"/>
        <v>0</v>
      </c>
      <c r="E39" s="29">
        <f t="shared" ref="E39" si="94">SUM(E35:E38)</f>
        <v>0</v>
      </c>
      <c r="F39" s="29">
        <f>SUM(F35:F38)</f>
        <v>7744</v>
      </c>
      <c r="G39" s="29">
        <f t="shared" ref="G39:X39" si="95">SUM(G35:G38)</f>
        <v>0</v>
      </c>
      <c r="H39" s="29">
        <f t="shared" si="95"/>
        <v>0</v>
      </c>
      <c r="I39" s="29">
        <f t="shared" si="95"/>
        <v>6963</v>
      </c>
      <c r="J39" s="29">
        <f t="shared" si="95"/>
        <v>0</v>
      </c>
      <c r="K39" s="29">
        <f t="shared" si="95"/>
        <v>0</v>
      </c>
      <c r="L39" s="29">
        <f t="shared" si="95"/>
        <v>0</v>
      </c>
      <c r="M39" s="29">
        <f t="shared" si="95"/>
        <v>0</v>
      </c>
      <c r="N39" s="29">
        <f t="shared" si="95"/>
        <v>4706</v>
      </c>
      <c r="O39" s="29">
        <f t="shared" si="95"/>
        <v>6248</v>
      </c>
      <c r="P39" s="29">
        <f t="shared" si="95"/>
        <v>7394</v>
      </c>
      <c r="Q39" s="29">
        <f t="shared" si="95"/>
        <v>6739</v>
      </c>
      <c r="R39" s="29">
        <f t="shared" si="95"/>
        <v>7190</v>
      </c>
      <c r="S39" s="29">
        <f t="shared" si="95"/>
        <v>0</v>
      </c>
      <c r="T39" s="29">
        <f t="shared" si="95"/>
        <v>0</v>
      </c>
      <c r="U39" s="29">
        <f t="shared" si="95"/>
        <v>0</v>
      </c>
      <c r="V39" s="29">
        <f t="shared" si="95"/>
        <v>9111</v>
      </c>
      <c r="W39" s="29">
        <f t="shared" si="95"/>
        <v>7349</v>
      </c>
      <c r="X39" s="29">
        <f t="shared" si="95"/>
        <v>5067</v>
      </c>
      <c r="Y39" s="29">
        <f>SUM(Y35:Y38)</f>
        <v>5289</v>
      </c>
      <c r="AD39" s="29">
        <f t="shared" ref="AD39" si="96">SUM(AD35:AD38)</f>
        <v>0</v>
      </c>
      <c r="AE39" s="29">
        <f t="shared" ref="AE39" si="97">SUM(AE35:AE38)</f>
        <v>0</v>
      </c>
      <c r="AF39" s="29">
        <f t="shared" ref="AF39" si="98">SUM(AF35:AF38)</f>
        <v>0</v>
      </c>
      <c r="AG39" s="29">
        <f t="shared" ref="AG39" si="99">SUM(AG35:AG38)</f>
        <v>4706</v>
      </c>
      <c r="AH39" s="29">
        <f t="shared" ref="AH39" si="100">SUM(AH35:AH38)</f>
        <v>9145</v>
      </c>
      <c r="AI39" s="29">
        <f t="shared" ref="AI39" si="101">SUM(AI35:AI38)</f>
        <v>9111</v>
      </c>
    </row>
    <row r="40" spans="2:35">
      <c r="B40" s="1" t="s">
        <v>99</v>
      </c>
      <c r="C40" s="29"/>
      <c r="D40" s="29"/>
      <c r="E40" s="29"/>
      <c r="F40" s="29">
        <v>6331</v>
      </c>
      <c r="G40" s="29"/>
      <c r="H40" s="29"/>
      <c r="I40" s="29">
        <v>4276</v>
      </c>
      <c r="J40" s="29"/>
      <c r="K40" s="29"/>
      <c r="L40" s="29"/>
      <c r="M40" s="29"/>
      <c r="N40" s="29">
        <v>1275</v>
      </c>
      <c r="O40" s="29">
        <v>1077</v>
      </c>
      <c r="P40" s="29">
        <v>832</v>
      </c>
      <c r="Q40" s="29">
        <v>663</v>
      </c>
      <c r="R40" s="29">
        <v>833</v>
      </c>
      <c r="V40" s="29">
        <v>2575</v>
      </c>
      <c r="W40" s="29">
        <v>2213</v>
      </c>
      <c r="X40" s="29">
        <v>2146</v>
      </c>
      <c r="Y40" s="29">
        <v>1971</v>
      </c>
      <c r="AG40" s="29">
        <f t="shared" ref="AG40:AG46" si="102">N40</f>
        <v>1275</v>
      </c>
      <c r="AH40" s="29">
        <f t="shared" si="92"/>
        <v>2108</v>
      </c>
      <c r="AI40" s="29">
        <f t="shared" ref="AI40:AI60" si="103">V40</f>
        <v>2575</v>
      </c>
    </row>
    <row r="41" spans="2:35">
      <c r="B41" s="1" t="s">
        <v>100</v>
      </c>
      <c r="C41" s="29"/>
      <c r="D41" s="29"/>
      <c r="E41" s="29"/>
      <c r="F41" s="29">
        <v>1597</v>
      </c>
      <c r="G41" s="29"/>
      <c r="H41" s="29"/>
      <c r="I41" s="29">
        <v>1580</v>
      </c>
      <c r="J41" s="29"/>
      <c r="K41" s="29"/>
      <c r="L41" s="29"/>
      <c r="M41" s="29"/>
      <c r="N41" s="29">
        <v>1460</v>
      </c>
      <c r="O41" s="29">
        <v>1409</v>
      </c>
      <c r="P41" s="29">
        <v>1364</v>
      </c>
      <c r="Q41" s="29">
        <v>1301</v>
      </c>
      <c r="R41" s="29">
        <v>1358</v>
      </c>
      <c r="V41" s="29">
        <v>1236</v>
      </c>
      <c r="W41" s="29">
        <v>1192</v>
      </c>
      <c r="X41" s="29">
        <v>1173</v>
      </c>
      <c r="Y41" s="29">
        <v>1194</v>
      </c>
      <c r="AG41" s="29">
        <f t="shared" si="102"/>
        <v>1460</v>
      </c>
      <c r="AH41" s="29">
        <f t="shared" si="92"/>
        <v>2818</v>
      </c>
      <c r="AI41" s="29">
        <f t="shared" si="103"/>
        <v>1236</v>
      </c>
    </row>
    <row r="42" spans="2:35">
      <c r="B42" s="1" t="s">
        <v>101</v>
      </c>
      <c r="C42" s="29"/>
      <c r="D42" s="29"/>
      <c r="E42" s="29"/>
      <c r="F42" s="29">
        <f>4773+69</f>
        <v>4842</v>
      </c>
      <c r="G42" s="29"/>
      <c r="H42" s="29"/>
      <c r="I42" s="29">
        <f>106+5170</f>
        <v>5276</v>
      </c>
      <c r="J42" s="29"/>
      <c r="K42" s="29"/>
      <c r="L42" s="29"/>
      <c r="M42" s="29"/>
      <c r="N42" s="29">
        <f>39+4533</f>
        <v>4572</v>
      </c>
      <c r="O42" s="29">
        <f>50+4850</f>
        <v>4900</v>
      </c>
      <c r="P42" s="29">
        <f>4910+56</f>
        <v>4966</v>
      </c>
      <c r="Q42" s="29">
        <f>19+4357</f>
        <v>4376</v>
      </c>
      <c r="R42" s="29">
        <f>12+4675</f>
        <v>4687</v>
      </c>
      <c r="V42" s="29">
        <v>4178</v>
      </c>
      <c r="W42" s="29">
        <v>4141</v>
      </c>
      <c r="X42" s="29">
        <v>4113</v>
      </c>
      <c r="Y42" s="29">
        <v>4058</v>
      </c>
      <c r="AG42" s="29">
        <f t="shared" si="102"/>
        <v>4572</v>
      </c>
      <c r="AH42" s="29">
        <f t="shared" si="92"/>
        <v>9259</v>
      </c>
      <c r="AI42" s="29">
        <f t="shared" si="103"/>
        <v>4178</v>
      </c>
    </row>
    <row r="43" spans="2:35">
      <c r="B43" s="1" t="s">
        <v>102</v>
      </c>
      <c r="C43" s="29"/>
      <c r="D43" s="29"/>
      <c r="E43" s="29"/>
      <c r="F43" s="29">
        <v>0</v>
      </c>
      <c r="G43" s="29"/>
      <c r="H43" s="29"/>
      <c r="I43" s="29">
        <v>0</v>
      </c>
      <c r="J43" s="29"/>
      <c r="K43" s="29"/>
      <c r="L43" s="29"/>
      <c r="M43" s="29"/>
      <c r="N43" s="29">
        <v>583</v>
      </c>
      <c r="O43" s="29">
        <v>598</v>
      </c>
      <c r="P43" s="29">
        <v>536</v>
      </c>
      <c r="Q43" s="29">
        <v>499</v>
      </c>
      <c r="R43" s="29">
        <v>509</v>
      </c>
      <c r="V43" s="29">
        <v>289</v>
      </c>
      <c r="W43" s="29">
        <v>570</v>
      </c>
      <c r="X43" s="29">
        <v>541</v>
      </c>
      <c r="Y43" s="29">
        <v>527</v>
      </c>
      <c r="AG43" s="29">
        <f t="shared" si="102"/>
        <v>583</v>
      </c>
      <c r="AH43" s="29">
        <f t="shared" si="92"/>
        <v>1092</v>
      </c>
      <c r="AI43" s="29">
        <f t="shared" si="103"/>
        <v>289</v>
      </c>
    </row>
    <row r="44" spans="2:35">
      <c r="B44" s="1" t="s">
        <v>103</v>
      </c>
      <c r="C44" s="29"/>
      <c r="D44" s="29"/>
      <c r="E44" s="29"/>
      <c r="F44" s="29">
        <v>5199</v>
      </c>
      <c r="G44" s="29"/>
      <c r="H44" s="29"/>
      <c r="I44" s="29">
        <v>4992</v>
      </c>
      <c r="J44" s="29"/>
      <c r="K44" s="29"/>
      <c r="L44" s="29"/>
      <c r="M44" s="29"/>
      <c r="N44" s="29">
        <v>3980</v>
      </c>
      <c r="O44" s="29">
        <v>4287</v>
      </c>
      <c r="P44" s="29">
        <v>4203</v>
      </c>
      <c r="Q44" s="29">
        <v>3749</v>
      </c>
      <c r="R44" s="29">
        <v>3537</v>
      </c>
      <c r="V44" s="29">
        <v>3255</v>
      </c>
      <c r="W44" s="29">
        <v>3224</v>
      </c>
      <c r="X44" s="29">
        <v>3227</v>
      </c>
      <c r="Y44" s="29">
        <v>3144</v>
      </c>
      <c r="AG44" s="29">
        <f t="shared" si="102"/>
        <v>3980</v>
      </c>
      <c r="AH44" s="29">
        <f t="shared" si="92"/>
        <v>7517</v>
      </c>
      <c r="AI44" s="29">
        <f t="shared" si="103"/>
        <v>3255</v>
      </c>
    </row>
    <row r="45" spans="2:35">
      <c r="B45" s="1" t="s">
        <v>104</v>
      </c>
      <c r="C45" s="29"/>
      <c r="D45" s="29"/>
      <c r="E45" s="29"/>
      <c r="F45" s="29">
        <v>0</v>
      </c>
      <c r="G45" s="29"/>
      <c r="H45" s="29"/>
      <c r="I45" s="29">
        <v>0</v>
      </c>
      <c r="J45" s="29"/>
      <c r="K45" s="29"/>
      <c r="L45" s="29"/>
      <c r="M45" s="29"/>
      <c r="N45" s="29">
        <v>0</v>
      </c>
      <c r="O45" s="29">
        <v>0</v>
      </c>
      <c r="P45" s="29">
        <v>0</v>
      </c>
      <c r="Q45" s="29">
        <v>0</v>
      </c>
      <c r="R45" s="29">
        <v>0</v>
      </c>
      <c r="V45" s="29">
        <v>5391</v>
      </c>
      <c r="W45" s="29">
        <v>3748</v>
      </c>
      <c r="X45" s="29">
        <v>2919</v>
      </c>
      <c r="Y45" s="29">
        <v>2417</v>
      </c>
      <c r="AG45" s="29">
        <f t="shared" si="102"/>
        <v>0</v>
      </c>
      <c r="AH45" s="29">
        <f t="shared" si="92"/>
        <v>0</v>
      </c>
      <c r="AI45" s="29">
        <f t="shared" si="103"/>
        <v>5391</v>
      </c>
    </row>
    <row r="46" spans="2:35">
      <c r="B46" s="1" t="s">
        <v>105</v>
      </c>
      <c r="C46" s="29"/>
      <c r="D46" s="29"/>
      <c r="E46" s="29"/>
      <c r="F46" s="29">
        <v>273</v>
      </c>
      <c r="G46" s="29"/>
      <c r="H46" s="29"/>
      <c r="I46" s="29">
        <v>565</v>
      </c>
      <c r="J46" s="29"/>
      <c r="K46" s="29"/>
      <c r="L46" s="29"/>
      <c r="M46" s="29"/>
      <c r="N46" s="29">
        <f>133+306+878+281</f>
        <v>1598</v>
      </c>
      <c r="O46" s="29">
        <v>410</v>
      </c>
      <c r="P46" s="29">
        <v>719</v>
      </c>
      <c r="Q46" s="29">
        <v>914</v>
      </c>
      <c r="R46" s="29">
        <f>1051+145</f>
        <v>1196</v>
      </c>
      <c r="V46" s="29">
        <v>591</v>
      </c>
      <c r="W46" s="29">
        <v>543</v>
      </c>
      <c r="X46" s="29">
        <v>467</v>
      </c>
      <c r="Y46" s="29">
        <v>497</v>
      </c>
      <c r="AG46" s="29">
        <f t="shared" si="102"/>
        <v>1598</v>
      </c>
      <c r="AH46" s="29">
        <f t="shared" si="92"/>
        <v>2794</v>
      </c>
      <c r="AI46" s="29">
        <f t="shared" si="103"/>
        <v>591</v>
      </c>
    </row>
    <row r="47" spans="2:35">
      <c r="B47" s="1" t="s">
        <v>106</v>
      </c>
      <c r="C47" s="29">
        <f t="shared" ref="C47:G47" si="104">C39+SUM(C40:C46)</f>
        <v>0</v>
      </c>
      <c r="D47" s="29">
        <f t="shared" si="104"/>
        <v>0</v>
      </c>
      <c r="E47" s="29">
        <f t="shared" ref="E47" si="105">E39+SUM(E40:E46)</f>
        <v>0</v>
      </c>
      <c r="F47" s="29">
        <f>F39+SUM(F40:F46)</f>
        <v>25986</v>
      </c>
      <c r="G47" s="29">
        <f t="shared" ref="G47:X47" si="106">G39+SUM(G40:G46)</f>
        <v>0</v>
      </c>
      <c r="H47" s="29">
        <f t="shared" si="106"/>
        <v>0</v>
      </c>
      <c r="I47" s="29">
        <f t="shared" si="106"/>
        <v>23652</v>
      </c>
      <c r="J47" s="29">
        <f t="shared" si="106"/>
        <v>0</v>
      </c>
      <c r="K47" s="29">
        <f t="shared" si="106"/>
        <v>0</v>
      </c>
      <c r="L47" s="29">
        <f t="shared" si="106"/>
        <v>0</v>
      </c>
      <c r="M47" s="29">
        <f t="shared" si="106"/>
        <v>0</v>
      </c>
      <c r="N47" s="29">
        <f t="shared" si="106"/>
        <v>18174</v>
      </c>
      <c r="O47" s="29">
        <f t="shared" si="106"/>
        <v>18929</v>
      </c>
      <c r="P47" s="29">
        <f t="shared" si="106"/>
        <v>20014</v>
      </c>
      <c r="Q47" s="29">
        <f t="shared" si="106"/>
        <v>18241</v>
      </c>
      <c r="R47" s="29">
        <f t="shared" si="106"/>
        <v>19310</v>
      </c>
      <c r="S47" s="29">
        <f t="shared" si="106"/>
        <v>0</v>
      </c>
      <c r="T47" s="29">
        <f t="shared" si="106"/>
        <v>0</v>
      </c>
      <c r="U47" s="29">
        <f t="shared" si="106"/>
        <v>0</v>
      </c>
      <c r="V47" s="29">
        <f t="shared" si="106"/>
        <v>26626</v>
      </c>
      <c r="W47" s="29">
        <f t="shared" si="106"/>
        <v>22980</v>
      </c>
      <c r="X47" s="29">
        <f t="shared" si="106"/>
        <v>19653</v>
      </c>
      <c r="Y47" s="29">
        <f>Y39+SUM(Y40:Y46)</f>
        <v>19097</v>
      </c>
      <c r="AD47" s="29">
        <f t="shared" ref="AD47" si="107">AD39+SUM(AD40:AD46)</f>
        <v>0</v>
      </c>
      <c r="AE47" s="29">
        <f t="shared" ref="AE47" si="108">AE39+SUM(AE40:AE46)</f>
        <v>0</v>
      </c>
      <c r="AF47" s="29">
        <f t="shared" ref="AF47" si="109">AF39+SUM(AF40:AF46)</f>
        <v>0</v>
      </c>
      <c r="AG47" s="29">
        <f t="shared" ref="AG47" si="110">AG39+SUM(AG40:AG46)</f>
        <v>18174</v>
      </c>
      <c r="AH47" s="29">
        <f t="shared" ref="AH47" si="111">AH39+SUM(AH40:AH46)</f>
        <v>34733</v>
      </c>
      <c r="AI47" s="29">
        <f t="shared" ref="AI47" si="112">AI39+SUM(AI40:AI46)</f>
        <v>26626</v>
      </c>
    </row>
    <row r="48" spans="2:35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AI48" s="29"/>
    </row>
    <row r="49" spans="2:35" s="2" customFormat="1">
      <c r="B49" s="2" t="s">
        <v>107</v>
      </c>
      <c r="C49" s="28"/>
      <c r="D49" s="28"/>
      <c r="E49" s="28"/>
      <c r="F49" s="28">
        <v>781</v>
      </c>
      <c r="G49" s="28"/>
      <c r="H49" s="28"/>
      <c r="I49" s="28">
        <v>1546</v>
      </c>
      <c r="J49" s="28"/>
      <c r="K49" s="28"/>
      <c r="L49" s="28"/>
      <c r="M49" s="28"/>
      <c r="N49" s="28">
        <v>1020</v>
      </c>
      <c r="O49" s="28">
        <v>1015</v>
      </c>
      <c r="P49" s="28">
        <v>516</v>
      </c>
      <c r="Q49" s="28">
        <v>17</v>
      </c>
      <c r="R49" s="28">
        <v>18</v>
      </c>
      <c r="V49" s="28">
        <v>1355</v>
      </c>
      <c r="W49" s="28">
        <v>1755</v>
      </c>
      <c r="X49" s="28">
        <v>1149</v>
      </c>
      <c r="Y49" s="28">
        <v>1150</v>
      </c>
      <c r="AG49" s="28">
        <f>N49</f>
        <v>1020</v>
      </c>
      <c r="AH49" s="28">
        <f>R49</f>
        <v>18</v>
      </c>
      <c r="AI49" s="28">
        <f>V49</f>
        <v>1355</v>
      </c>
    </row>
    <row r="50" spans="2:35">
      <c r="B50" s="1" t="s">
        <v>108</v>
      </c>
      <c r="C50" s="29"/>
      <c r="D50" s="29"/>
      <c r="E50" s="29"/>
      <c r="F50" s="29">
        <v>330</v>
      </c>
      <c r="G50" s="29"/>
      <c r="H50" s="29"/>
      <c r="I50" s="29">
        <v>225</v>
      </c>
      <c r="J50" s="29"/>
      <c r="K50" s="29"/>
      <c r="L50" s="29"/>
      <c r="M50" s="29"/>
      <c r="N50" s="29">
        <v>229</v>
      </c>
      <c r="O50" s="29">
        <v>268</v>
      </c>
      <c r="P50" s="29">
        <v>305</v>
      </c>
      <c r="Q50" s="29">
        <v>307</v>
      </c>
      <c r="R50" s="29">
        <v>332</v>
      </c>
      <c r="V50" s="29">
        <v>262</v>
      </c>
      <c r="W50" s="29">
        <v>245</v>
      </c>
      <c r="X50" s="29">
        <v>249</v>
      </c>
      <c r="Y50" s="29">
        <v>224</v>
      </c>
      <c r="AG50" s="29">
        <f t="shared" ref="AG50:AG60" si="113">N50</f>
        <v>229</v>
      </c>
      <c r="AH50" s="29">
        <f t="shared" ref="AH50:AH55" si="114">AG50+R50</f>
        <v>561</v>
      </c>
      <c r="AI50" s="29">
        <f t="shared" si="103"/>
        <v>262</v>
      </c>
    </row>
    <row r="51" spans="2:35">
      <c r="B51" s="1" t="s">
        <v>109</v>
      </c>
      <c r="C51" s="29"/>
      <c r="D51" s="29"/>
      <c r="E51" s="29"/>
      <c r="F51" s="29">
        <v>137</v>
      </c>
      <c r="G51" s="29"/>
      <c r="H51" s="29"/>
      <c r="I51" s="1">
        <v>163</v>
      </c>
      <c r="J51" s="29"/>
      <c r="K51" s="29"/>
      <c r="L51" s="29"/>
      <c r="M51" s="29"/>
      <c r="N51" s="29">
        <v>2097</v>
      </c>
      <c r="O51" s="29">
        <v>2175</v>
      </c>
      <c r="P51" s="29">
        <v>2440</v>
      </c>
      <c r="Q51" s="1">
        <v>105</v>
      </c>
      <c r="R51" s="29">
        <v>2910</v>
      </c>
      <c r="V51" s="29">
        <v>707</v>
      </c>
      <c r="W51" s="29">
        <v>652</v>
      </c>
      <c r="X51" s="29">
        <v>604</v>
      </c>
      <c r="Y51" s="29">
        <v>649</v>
      </c>
      <c r="AG51" s="29">
        <f t="shared" si="113"/>
        <v>2097</v>
      </c>
      <c r="AH51" s="29">
        <f t="shared" si="114"/>
        <v>5007</v>
      </c>
      <c r="AI51" s="29">
        <f t="shared" si="103"/>
        <v>707</v>
      </c>
    </row>
    <row r="52" spans="2:35">
      <c r="B52" s="1" t="s">
        <v>110</v>
      </c>
      <c r="C52" s="29"/>
      <c r="D52" s="29"/>
      <c r="E52" s="29"/>
      <c r="F52" s="29">
        <v>2134</v>
      </c>
      <c r="G52" s="29"/>
      <c r="H52" s="29"/>
      <c r="I52" s="29">
        <v>1989</v>
      </c>
      <c r="J52" s="29"/>
      <c r="K52" s="29"/>
      <c r="L52" s="29"/>
      <c r="M52" s="29"/>
      <c r="N52" s="29">
        <v>129</v>
      </c>
      <c r="O52" s="29">
        <v>108</v>
      </c>
      <c r="P52" s="29">
        <v>103</v>
      </c>
      <c r="Q52" s="29">
        <v>2536</v>
      </c>
      <c r="R52" s="29">
        <v>110</v>
      </c>
      <c r="V52" s="29">
        <v>1927</v>
      </c>
      <c r="W52" s="29">
        <v>1851</v>
      </c>
      <c r="X52" s="29">
        <v>1735</v>
      </c>
      <c r="Y52" s="29">
        <v>1765</v>
      </c>
      <c r="AG52" s="29">
        <f t="shared" si="113"/>
        <v>129</v>
      </c>
      <c r="AH52" s="29">
        <f t="shared" si="114"/>
        <v>239</v>
      </c>
      <c r="AI52" s="29">
        <f t="shared" si="103"/>
        <v>1927</v>
      </c>
    </row>
    <row r="53" spans="2:35">
      <c r="B53" s="1" t="s">
        <v>111</v>
      </c>
      <c r="C53" s="29"/>
      <c r="D53" s="29"/>
      <c r="E53" s="29"/>
      <c r="F53" s="29">
        <v>177</v>
      </c>
      <c r="G53" s="29"/>
      <c r="H53" s="29"/>
      <c r="I53" s="29">
        <v>83</v>
      </c>
      <c r="J53" s="29"/>
      <c r="K53" s="29"/>
      <c r="L53" s="29"/>
      <c r="M53" s="29"/>
      <c r="N53" s="29">
        <v>169</v>
      </c>
      <c r="O53" s="29">
        <v>1107</v>
      </c>
      <c r="P53" s="29">
        <v>1328</v>
      </c>
      <c r="Q53" s="29">
        <v>379</v>
      </c>
      <c r="R53" s="29">
        <v>180</v>
      </c>
      <c r="V53" s="29">
        <v>371</v>
      </c>
      <c r="W53" s="29">
        <v>479</v>
      </c>
      <c r="X53" s="29">
        <v>235</v>
      </c>
      <c r="Y53" s="29">
        <v>186</v>
      </c>
      <c r="AG53" s="29">
        <f t="shared" si="113"/>
        <v>169</v>
      </c>
      <c r="AH53" s="29">
        <f t="shared" si="114"/>
        <v>349</v>
      </c>
      <c r="AI53" s="29">
        <f t="shared" si="103"/>
        <v>371</v>
      </c>
    </row>
    <row r="54" spans="2:35">
      <c r="B54" s="1" t="s">
        <v>124</v>
      </c>
      <c r="C54" s="29"/>
      <c r="D54" s="29"/>
      <c r="E54" s="29"/>
      <c r="F54" s="29">
        <v>0</v>
      </c>
      <c r="G54" s="29"/>
      <c r="H54" s="29"/>
      <c r="I54" s="29">
        <v>0</v>
      </c>
      <c r="J54" s="29"/>
      <c r="K54" s="29"/>
      <c r="L54" s="29"/>
      <c r="M54" s="29"/>
      <c r="N54" s="29">
        <v>259</v>
      </c>
      <c r="O54" s="29">
        <v>0</v>
      </c>
      <c r="P54" s="29">
        <v>0</v>
      </c>
      <c r="Q54" s="29">
        <v>0</v>
      </c>
      <c r="R54" s="29">
        <v>0</v>
      </c>
      <c r="V54" s="29">
        <v>0</v>
      </c>
      <c r="W54" s="29">
        <v>0</v>
      </c>
      <c r="X54" s="29">
        <v>0</v>
      </c>
      <c r="Y54" s="29">
        <v>0</v>
      </c>
      <c r="AG54" s="29">
        <f t="shared" si="113"/>
        <v>259</v>
      </c>
      <c r="AH54" s="29">
        <f t="shared" si="114"/>
        <v>259</v>
      </c>
      <c r="AI54" s="29">
        <v>0</v>
      </c>
    </row>
    <row r="55" spans="2:35">
      <c r="B55" s="1" t="s">
        <v>125</v>
      </c>
      <c r="C55" s="29"/>
      <c r="D55" s="29"/>
      <c r="E55" s="29"/>
      <c r="F55" s="29">
        <v>0</v>
      </c>
      <c r="G55" s="29"/>
      <c r="H55" s="29"/>
      <c r="I55" s="29">
        <v>0</v>
      </c>
      <c r="J55" s="29"/>
      <c r="K55" s="29"/>
      <c r="L55" s="29"/>
      <c r="M55" s="29"/>
      <c r="N55" s="29">
        <v>163</v>
      </c>
      <c r="O55" s="29">
        <v>0</v>
      </c>
      <c r="P55" s="29">
        <v>0</v>
      </c>
      <c r="Q55" s="29">
        <v>496</v>
      </c>
      <c r="R55" s="29">
        <v>452</v>
      </c>
      <c r="V55" s="29">
        <v>0</v>
      </c>
      <c r="W55" s="29">
        <v>0</v>
      </c>
      <c r="X55" s="29">
        <v>0</v>
      </c>
      <c r="Y55" s="29">
        <v>0</v>
      </c>
      <c r="AG55" s="29">
        <f t="shared" si="113"/>
        <v>163</v>
      </c>
      <c r="AH55" s="29">
        <f t="shared" si="114"/>
        <v>615</v>
      </c>
      <c r="AI55" s="29">
        <v>0</v>
      </c>
    </row>
    <row r="56" spans="2:35">
      <c r="B56" s="1" t="s">
        <v>112</v>
      </c>
      <c r="C56" s="29">
        <f t="shared" ref="C56:F56" si="115">SUM(C49:C55)</f>
        <v>0</v>
      </c>
      <c r="D56" s="29">
        <f t="shared" si="115"/>
        <v>0</v>
      </c>
      <c r="E56" s="29">
        <f t="shared" ref="E56" si="116">SUM(E49:E55)</f>
        <v>0</v>
      </c>
      <c r="F56" s="29">
        <f>SUM(F49:F55)</f>
        <v>3559</v>
      </c>
      <c r="G56" s="29">
        <f>SUM(G49:G55)</f>
        <v>0</v>
      </c>
      <c r="H56" s="29">
        <f t="shared" ref="H56:Y56" si="117">SUM(H49:H55)</f>
        <v>0</v>
      </c>
      <c r="I56" s="29">
        <f t="shared" si="117"/>
        <v>4006</v>
      </c>
      <c r="J56" s="29">
        <f t="shared" si="117"/>
        <v>0</v>
      </c>
      <c r="K56" s="29">
        <f t="shared" si="117"/>
        <v>0</v>
      </c>
      <c r="L56" s="29">
        <f t="shared" si="117"/>
        <v>0</v>
      </c>
      <c r="M56" s="29">
        <f t="shared" si="117"/>
        <v>0</v>
      </c>
      <c r="N56" s="29">
        <f t="shared" si="117"/>
        <v>4066</v>
      </c>
      <c r="O56" s="29">
        <f t="shared" si="117"/>
        <v>4673</v>
      </c>
      <c r="P56" s="29">
        <f t="shared" si="117"/>
        <v>4692</v>
      </c>
      <c r="Q56" s="29">
        <f t="shared" si="117"/>
        <v>3840</v>
      </c>
      <c r="R56" s="29">
        <f t="shared" si="117"/>
        <v>4002</v>
      </c>
      <c r="S56" s="29">
        <f t="shared" si="117"/>
        <v>0</v>
      </c>
      <c r="T56" s="29">
        <f t="shared" si="117"/>
        <v>0</v>
      </c>
      <c r="U56" s="29">
        <f t="shared" si="117"/>
        <v>0</v>
      </c>
      <c r="V56" s="29">
        <f t="shared" si="117"/>
        <v>4622</v>
      </c>
      <c r="W56" s="29">
        <f t="shared" si="117"/>
        <v>4982</v>
      </c>
      <c r="X56" s="29">
        <f t="shared" si="117"/>
        <v>3972</v>
      </c>
      <c r="Y56" s="29">
        <f t="shared" si="117"/>
        <v>3974</v>
      </c>
      <c r="AD56" s="29">
        <f t="shared" ref="AD56" si="118">SUM(AD49:AD55)</f>
        <v>0</v>
      </c>
      <c r="AE56" s="29">
        <f t="shared" ref="AE56" si="119">SUM(AE49:AE55)</f>
        <v>0</v>
      </c>
      <c r="AF56" s="29">
        <f t="shared" ref="AF56" si="120">SUM(AF49:AF55)</f>
        <v>0</v>
      </c>
      <c r="AG56" s="29">
        <f t="shared" ref="AG56" si="121">SUM(AG49:AG55)</f>
        <v>4066</v>
      </c>
      <c r="AH56" s="29">
        <f t="shared" ref="AH56" si="122">SUM(AH49:AH55)</f>
        <v>7048</v>
      </c>
      <c r="AI56" s="29">
        <f t="shared" ref="AI56" si="123">SUM(AI49:AI55)</f>
        <v>4622</v>
      </c>
    </row>
    <row r="57" spans="2:35">
      <c r="B57" s="1" t="s">
        <v>113</v>
      </c>
      <c r="C57" s="29"/>
      <c r="D57" s="29"/>
      <c r="E57" s="29"/>
      <c r="F57" s="1">
        <v>0</v>
      </c>
      <c r="G57" s="29"/>
      <c r="H57" s="29"/>
      <c r="I57" s="29">
        <v>0</v>
      </c>
      <c r="J57" s="29"/>
      <c r="K57" s="29"/>
      <c r="L57" s="29"/>
      <c r="M57" s="29"/>
      <c r="N57" s="29">
        <v>461</v>
      </c>
      <c r="O57" s="29">
        <v>456</v>
      </c>
      <c r="P57" s="29">
        <v>411</v>
      </c>
      <c r="Q57" s="29">
        <v>379</v>
      </c>
      <c r="R57" s="29">
        <v>380</v>
      </c>
      <c r="V57" s="29">
        <v>200</v>
      </c>
      <c r="W57" s="29">
        <v>481</v>
      </c>
      <c r="X57" s="29">
        <v>448</v>
      </c>
      <c r="Y57" s="29">
        <v>432</v>
      </c>
      <c r="AG57" s="29">
        <f t="shared" si="113"/>
        <v>461</v>
      </c>
      <c r="AH57" s="29">
        <f>AG57+R57</f>
        <v>841</v>
      </c>
      <c r="AI57" s="29">
        <f t="shared" si="103"/>
        <v>200</v>
      </c>
    </row>
    <row r="58" spans="2:35">
      <c r="B58" s="1" t="s">
        <v>114</v>
      </c>
      <c r="C58" s="29"/>
      <c r="D58" s="29"/>
      <c r="E58" s="29"/>
      <c r="F58" s="29">
        <v>3424</v>
      </c>
      <c r="G58" s="29"/>
      <c r="H58" s="29"/>
      <c r="I58" s="29">
        <v>3316</v>
      </c>
      <c r="J58" s="29"/>
      <c r="K58" s="29"/>
      <c r="L58" s="29"/>
      <c r="M58" s="29"/>
      <c r="N58" s="29">
        <v>2355</v>
      </c>
      <c r="O58" s="29">
        <v>2619</v>
      </c>
      <c r="P58" s="29">
        <v>2584</v>
      </c>
      <c r="Q58" s="29">
        <v>2280</v>
      </c>
      <c r="R58" s="29">
        <v>2359</v>
      </c>
      <c r="V58" s="29">
        <v>3116</v>
      </c>
      <c r="W58" s="29">
        <v>2701</v>
      </c>
      <c r="X58" s="29">
        <v>2400</v>
      </c>
      <c r="Y58" s="29">
        <v>2231</v>
      </c>
      <c r="AG58" s="29">
        <f t="shared" si="113"/>
        <v>2355</v>
      </c>
      <c r="AH58" s="29">
        <f>AG58+R58</f>
        <v>4714</v>
      </c>
      <c r="AI58" s="29">
        <f t="shared" si="103"/>
        <v>3116</v>
      </c>
    </row>
    <row r="59" spans="2:35" s="2" customFormat="1">
      <c r="B59" s="2" t="s">
        <v>115</v>
      </c>
      <c r="C59" s="28"/>
      <c r="D59" s="28"/>
      <c r="E59" s="28"/>
      <c r="F59" s="29">
        <v>9234</v>
      </c>
      <c r="G59" s="28"/>
      <c r="H59" s="28"/>
      <c r="I59" s="28">
        <v>7661</v>
      </c>
      <c r="J59" s="28"/>
      <c r="K59" s="28"/>
      <c r="L59" s="28"/>
      <c r="M59" s="28"/>
      <c r="N59" s="28">
        <v>6738</v>
      </c>
      <c r="O59" s="28">
        <v>7724</v>
      </c>
      <c r="P59" s="28">
        <v>8161</v>
      </c>
      <c r="Q59" s="28">
        <v>7738</v>
      </c>
      <c r="R59" s="28">
        <v>7745</v>
      </c>
      <c r="V59" s="28">
        <v>7727</v>
      </c>
      <c r="W59" s="28">
        <v>6578</v>
      </c>
      <c r="X59" s="28">
        <v>6579</v>
      </c>
      <c r="Y59" s="28">
        <v>6579</v>
      </c>
      <c r="AG59" s="28">
        <f>N59</f>
        <v>6738</v>
      </c>
      <c r="AH59" s="28">
        <f>R59</f>
        <v>7745</v>
      </c>
      <c r="AI59" s="28">
        <f>V59</f>
        <v>7727</v>
      </c>
    </row>
    <row r="60" spans="2:35">
      <c r="B60" s="1" t="s">
        <v>116</v>
      </c>
      <c r="C60" s="29"/>
      <c r="D60" s="29"/>
      <c r="E60" s="29"/>
      <c r="F60" s="29">
        <v>1720</v>
      </c>
      <c r="G60" s="29"/>
      <c r="H60" s="29"/>
      <c r="I60" s="29">
        <v>1740</v>
      </c>
      <c r="J60" s="29"/>
      <c r="K60" s="29"/>
      <c r="L60" s="29"/>
      <c r="M60" s="29"/>
      <c r="N60" s="29">
        <f>26+305+1353</f>
        <v>1684</v>
      </c>
      <c r="O60" s="29">
        <v>1342</v>
      </c>
      <c r="P60" s="29">
        <v>1264</v>
      </c>
      <c r="Q60" s="29">
        <v>1264</v>
      </c>
      <c r="R60" s="29">
        <v>1263</v>
      </c>
      <c r="V60" s="29">
        <v>1183</v>
      </c>
      <c r="W60" s="29">
        <v>1184</v>
      </c>
      <c r="X60" s="29">
        <v>1011</v>
      </c>
      <c r="Y60" s="29">
        <v>1028</v>
      </c>
      <c r="AG60" s="29">
        <f t="shared" si="113"/>
        <v>1684</v>
      </c>
      <c r="AH60" s="29">
        <f>AG60+R60</f>
        <v>2947</v>
      </c>
      <c r="AI60" s="29">
        <f t="shared" si="103"/>
        <v>1183</v>
      </c>
    </row>
    <row r="61" spans="2:35">
      <c r="B61" s="1" t="s">
        <v>117</v>
      </c>
      <c r="C61" s="29">
        <f t="shared" ref="C61:G61" si="124">C56+SUM(C57:C60)</f>
        <v>0</v>
      </c>
      <c r="D61" s="29">
        <f t="shared" si="124"/>
        <v>0</v>
      </c>
      <c r="E61" s="29">
        <f t="shared" ref="E61" si="125">E56+SUM(E57:E60)</f>
        <v>0</v>
      </c>
      <c r="F61" s="29">
        <f>F56+SUM(F57:F60)</f>
        <v>17937</v>
      </c>
      <c r="G61" s="29">
        <f t="shared" ref="G61:X61" si="126">G56+SUM(G57:G60)</f>
        <v>0</v>
      </c>
      <c r="H61" s="29">
        <f t="shared" si="126"/>
        <v>0</v>
      </c>
      <c r="I61" s="29">
        <f t="shared" si="126"/>
        <v>16723</v>
      </c>
      <c r="J61" s="29">
        <f t="shared" si="126"/>
        <v>0</v>
      </c>
      <c r="K61" s="29">
        <f t="shared" si="126"/>
        <v>0</v>
      </c>
      <c r="L61" s="29">
        <f t="shared" si="126"/>
        <v>0</v>
      </c>
      <c r="M61" s="29">
        <f t="shared" si="126"/>
        <v>0</v>
      </c>
      <c r="N61" s="29">
        <f t="shared" si="126"/>
        <v>15304</v>
      </c>
      <c r="O61" s="29">
        <f t="shared" si="126"/>
        <v>16814</v>
      </c>
      <c r="P61" s="29">
        <f t="shared" si="126"/>
        <v>17112</v>
      </c>
      <c r="Q61" s="29">
        <f t="shared" si="126"/>
        <v>15501</v>
      </c>
      <c r="R61" s="29">
        <f t="shared" si="126"/>
        <v>15749</v>
      </c>
      <c r="S61" s="29">
        <f t="shared" si="126"/>
        <v>0</v>
      </c>
      <c r="T61" s="29">
        <f t="shared" si="126"/>
        <v>0</v>
      </c>
      <c r="U61" s="29">
        <f t="shared" si="126"/>
        <v>0</v>
      </c>
      <c r="V61" s="29">
        <f t="shared" si="126"/>
        <v>16848</v>
      </c>
      <c r="W61" s="29">
        <f t="shared" si="126"/>
        <v>15926</v>
      </c>
      <c r="X61" s="29">
        <f t="shared" si="126"/>
        <v>14410</v>
      </c>
      <c r="Y61" s="29">
        <f>Y56+SUM(Y57:Y60)</f>
        <v>14244</v>
      </c>
      <c r="AD61" s="29">
        <f t="shared" ref="AD61" si="127">AD56+SUM(AD57:AD60)</f>
        <v>0</v>
      </c>
      <c r="AE61" s="29">
        <f t="shared" ref="AE61" si="128">AE56+SUM(AE57:AE60)</f>
        <v>0</v>
      </c>
      <c r="AF61" s="29">
        <f t="shared" ref="AF61" si="129">AF56+SUM(AF57:AF60)</f>
        <v>0</v>
      </c>
      <c r="AG61" s="29">
        <f t="shared" ref="AG61" si="130">AG56+SUM(AG57:AG60)</f>
        <v>15304</v>
      </c>
      <c r="AH61" s="29">
        <f t="shared" ref="AH61" si="131">AH56+SUM(AH57:AH60)</f>
        <v>23295</v>
      </c>
      <c r="AI61" s="29">
        <f t="shared" ref="AI61" si="132">AI56+SUM(AI57:AI60)</f>
        <v>16848</v>
      </c>
    </row>
    <row r="62" spans="2:35">
      <c r="V62" s="29"/>
      <c r="W62" s="29"/>
      <c r="X62" s="29"/>
      <c r="Y62" s="29"/>
    </row>
    <row r="63" spans="2:35" s="29" customFormat="1">
      <c r="B63" s="29" t="s">
        <v>118</v>
      </c>
      <c r="F63" s="29">
        <v>8049</v>
      </c>
      <c r="I63" s="29">
        <v>6929</v>
      </c>
      <c r="M63" s="29">
        <v>2870</v>
      </c>
      <c r="N63" s="29">
        <v>2870</v>
      </c>
      <c r="O63" s="29">
        <v>2115</v>
      </c>
      <c r="P63" s="29">
        <v>2902</v>
      </c>
      <c r="Q63" s="29">
        <v>2920</v>
      </c>
      <c r="R63" s="29">
        <v>3561</v>
      </c>
      <c r="V63" s="29">
        <v>9778</v>
      </c>
      <c r="W63" s="29">
        <v>7054</v>
      </c>
      <c r="X63" s="29">
        <v>5243</v>
      </c>
      <c r="Y63" s="29">
        <v>4853</v>
      </c>
      <c r="AG63" s="29">
        <f>N63</f>
        <v>2870</v>
      </c>
      <c r="AH63" s="29">
        <f t="shared" ref="AH63" si="133">AG63+R63</f>
        <v>6431</v>
      </c>
      <c r="AI63" s="29">
        <f>V63</f>
        <v>9778</v>
      </c>
    </row>
    <row r="64" spans="2:35">
      <c r="B64" s="1" t="s">
        <v>119</v>
      </c>
      <c r="C64" s="29">
        <f t="shared" ref="C64:G64" si="134">C63+C61</f>
        <v>0</v>
      </c>
      <c r="D64" s="29">
        <f t="shared" si="134"/>
        <v>0</v>
      </c>
      <c r="E64" s="29">
        <f t="shared" ref="E64" si="135">E63+E61</f>
        <v>0</v>
      </c>
      <c r="F64" s="29">
        <f>F63+F61</f>
        <v>25986</v>
      </c>
      <c r="G64" s="29">
        <f t="shared" ref="G64:X64" si="136">G63+G61</f>
        <v>0</v>
      </c>
      <c r="H64" s="29">
        <f t="shared" si="136"/>
        <v>0</v>
      </c>
      <c r="I64" s="29">
        <f t="shared" si="136"/>
        <v>23652</v>
      </c>
      <c r="J64" s="29">
        <f t="shared" si="136"/>
        <v>0</v>
      </c>
      <c r="K64" s="29">
        <f t="shared" si="136"/>
        <v>0</v>
      </c>
      <c r="L64" s="29">
        <f t="shared" si="136"/>
        <v>0</v>
      </c>
      <c r="M64" s="29">
        <f t="shared" si="136"/>
        <v>2870</v>
      </c>
      <c r="N64" s="29">
        <f t="shared" si="136"/>
        <v>18174</v>
      </c>
      <c r="O64" s="29">
        <f t="shared" si="136"/>
        <v>18929</v>
      </c>
      <c r="P64" s="29">
        <f t="shared" si="136"/>
        <v>20014</v>
      </c>
      <c r="Q64" s="29">
        <f t="shared" si="136"/>
        <v>18421</v>
      </c>
      <c r="R64" s="29">
        <f t="shared" si="136"/>
        <v>19310</v>
      </c>
      <c r="S64" s="29">
        <f t="shared" si="136"/>
        <v>0</v>
      </c>
      <c r="T64" s="29">
        <f t="shared" si="136"/>
        <v>0</v>
      </c>
      <c r="U64" s="29">
        <f t="shared" si="136"/>
        <v>0</v>
      </c>
      <c r="V64" s="29">
        <f t="shared" si="136"/>
        <v>26626</v>
      </c>
      <c r="W64" s="29">
        <f t="shared" si="136"/>
        <v>22980</v>
      </c>
      <c r="X64" s="29">
        <f t="shared" si="136"/>
        <v>19653</v>
      </c>
      <c r="Y64" s="29">
        <f>Y63+Y61</f>
        <v>19097</v>
      </c>
      <c r="AD64" s="29">
        <f t="shared" ref="AD64" si="137">AD63+AD61</f>
        <v>0</v>
      </c>
      <c r="AE64" s="29">
        <f t="shared" ref="AE64" si="138">AE63+AE61</f>
        <v>0</v>
      </c>
      <c r="AF64" s="29">
        <f t="shared" ref="AF64" si="139">AF63+AF61</f>
        <v>0</v>
      </c>
      <c r="AG64" s="29">
        <f t="shared" ref="AG64" si="140">AG63+AG61</f>
        <v>18174</v>
      </c>
      <c r="AH64" s="29">
        <f t="shared" ref="AH64" si="141">AH63+AH61</f>
        <v>29726</v>
      </c>
      <c r="AI64" s="29">
        <f t="shared" ref="AI64" si="142">AI63+AI61</f>
        <v>26626</v>
      </c>
    </row>
    <row r="65" spans="1:35">
      <c r="Y65" s="29"/>
    </row>
    <row r="66" spans="1:35">
      <c r="B66" s="1" t="s">
        <v>120</v>
      </c>
      <c r="F66" s="29">
        <f>F47-F61</f>
        <v>8049</v>
      </c>
      <c r="I66" s="29">
        <f>I47-I61</f>
        <v>6929</v>
      </c>
      <c r="N66" s="29">
        <f>N47-N61</f>
        <v>2870</v>
      </c>
      <c r="O66" s="29">
        <f t="shared" ref="O66" si="143">O47-O61</f>
        <v>2115</v>
      </c>
      <c r="P66" s="29">
        <f t="shared" ref="P66" si="144">P47-P61</f>
        <v>2902</v>
      </c>
      <c r="Q66" s="29">
        <f>Q47-Q61</f>
        <v>2740</v>
      </c>
      <c r="R66" s="29">
        <f>R47-R61</f>
        <v>3561</v>
      </c>
      <c r="V66" s="29">
        <f>V47-V61</f>
        <v>9778</v>
      </c>
      <c r="W66" s="29">
        <f>W47-W61</f>
        <v>7054</v>
      </c>
      <c r="X66" s="29">
        <f>X47-X61</f>
        <v>5243</v>
      </c>
      <c r="Y66" s="29">
        <f>Y47-Y61</f>
        <v>4853</v>
      </c>
      <c r="AG66" s="29">
        <f t="shared" ref="AG66" si="145">AG47-AG61</f>
        <v>2870</v>
      </c>
      <c r="AH66" s="29">
        <f t="shared" ref="AH66" si="146">AH47-AH61</f>
        <v>11438</v>
      </c>
      <c r="AI66" s="29">
        <f>AI47-AI61</f>
        <v>9778</v>
      </c>
    </row>
    <row r="67" spans="1:35">
      <c r="B67" s="1" t="s">
        <v>121</v>
      </c>
      <c r="F67" s="1">
        <f>F66/E22</f>
        <v>7.5790960451977405</v>
      </c>
      <c r="I67" s="1">
        <f>I66/I22</f>
        <v>7.113963039014374</v>
      </c>
      <c r="N67" s="1">
        <f>N66/N22</f>
        <v>3.5563816604708798</v>
      </c>
      <c r="O67" s="1">
        <f t="shared" ref="O67" si="147">O66/O22</f>
        <v>2.808764940239044</v>
      </c>
      <c r="P67" s="1">
        <f t="shared" ref="P67" si="148">P66/P22</f>
        <v>4.1280227596017074</v>
      </c>
      <c r="Q67" s="1">
        <f>Q66/Q22</f>
        <v>3.9367816091954024</v>
      </c>
      <c r="R67" s="1">
        <f>R66/R22</f>
        <v>5.1758720930232558</v>
      </c>
      <c r="V67" s="1">
        <f>V66/V22</f>
        <v>16.135313531353134</v>
      </c>
      <c r="W67" s="1">
        <f>W66/W22</f>
        <v>12.017035775127768</v>
      </c>
      <c r="X67" s="1">
        <f>X66/X22</f>
        <v>9.4298561151079134</v>
      </c>
      <c r="Y67" s="1">
        <f>Y66/Y22</f>
        <v>8.9429996037272659</v>
      </c>
      <c r="AG67" s="1">
        <f t="shared" ref="AG67" si="149">AG66/AG22</f>
        <v>3.3804475853945819</v>
      </c>
      <c r="AH67" s="1">
        <f t="shared" ref="AH67" si="150">AH66/AH22</f>
        <v>16.109859154929577</v>
      </c>
      <c r="AI67" s="1">
        <f>AI66/AI22</f>
        <v>14.996932515337424</v>
      </c>
    </row>
    <row r="69" spans="1:35" s="34" customFormat="1">
      <c r="B69" s="34" t="s">
        <v>6</v>
      </c>
      <c r="C69" s="35">
        <f t="shared" ref="C69:G69" si="151">C35+C36</f>
        <v>0</v>
      </c>
      <c r="D69" s="35">
        <f t="shared" si="151"/>
        <v>0</v>
      </c>
      <c r="E69" s="35">
        <f t="shared" ref="E69" si="152">E35+E36</f>
        <v>0</v>
      </c>
      <c r="F69" s="35">
        <f>F35+F36</f>
        <v>5863</v>
      </c>
      <c r="G69" s="35">
        <f t="shared" ref="G69:M69" si="153">G35+G36</f>
        <v>0</v>
      </c>
      <c r="H69" s="35">
        <f t="shared" si="153"/>
        <v>0</v>
      </c>
      <c r="I69" s="35">
        <f t="shared" si="153"/>
        <v>4838</v>
      </c>
      <c r="J69" s="35">
        <f t="shared" si="153"/>
        <v>0</v>
      </c>
      <c r="K69" s="35">
        <f t="shared" si="153"/>
        <v>0</v>
      </c>
      <c r="L69" s="35">
        <f t="shared" si="153"/>
        <v>0</v>
      </c>
      <c r="M69" s="35">
        <f t="shared" si="153"/>
        <v>0</v>
      </c>
      <c r="N69" s="35">
        <f>N35+N36</f>
        <v>2751</v>
      </c>
      <c r="O69" s="35">
        <f t="shared" ref="O69:Q69" si="154">O35+O36</f>
        <v>4430</v>
      </c>
      <c r="P69" s="35">
        <f t="shared" si="154"/>
        <v>5303</v>
      </c>
      <c r="Q69" s="35">
        <f t="shared" si="154"/>
        <v>3660</v>
      </c>
      <c r="R69" s="35">
        <f>R35+R36</f>
        <v>3826</v>
      </c>
      <c r="S69" s="35">
        <f t="shared" ref="S69:U69" si="155">S35+S36</f>
        <v>0</v>
      </c>
      <c r="T69" s="35">
        <f t="shared" si="155"/>
        <v>0</v>
      </c>
      <c r="U69" s="35">
        <f t="shared" si="155"/>
        <v>0</v>
      </c>
      <c r="V69" s="35">
        <f>V35+V36</f>
        <v>7323</v>
      </c>
      <c r="W69" s="35">
        <f t="shared" ref="W69" si="156">W35+W36</f>
        <v>5569</v>
      </c>
      <c r="X69" s="35">
        <f t="shared" ref="X69" si="157">X35+X36</f>
        <v>3225</v>
      </c>
      <c r="Y69" s="35">
        <f>Y35+Y36</f>
        <v>3494</v>
      </c>
      <c r="AG69" s="35">
        <f t="shared" ref="AG69" si="158">AG35+AG36</f>
        <v>2751</v>
      </c>
      <c r="AH69" s="35">
        <f t="shared" ref="AH69" si="159">AH35+AH36</f>
        <v>3826</v>
      </c>
      <c r="AI69" s="35">
        <f>AI35+AI36</f>
        <v>7323</v>
      </c>
    </row>
    <row r="70" spans="1:35" s="34" customFormat="1">
      <c r="B70" s="34" t="s">
        <v>7</v>
      </c>
      <c r="C70" s="35">
        <f t="shared" ref="C70:G70" si="160">C49+C59</f>
        <v>0</v>
      </c>
      <c r="D70" s="35">
        <f t="shared" si="160"/>
        <v>0</v>
      </c>
      <c r="E70" s="35">
        <f t="shared" ref="E70" si="161">E49+E59</f>
        <v>0</v>
      </c>
      <c r="F70" s="35">
        <f>F49+F59</f>
        <v>10015</v>
      </c>
      <c r="G70" s="35">
        <f t="shared" ref="G70:M70" si="162">G49+G59</f>
        <v>0</v>
      </c>
      <c r="H70" s="35">
        <f t="shared" si="162"/>
        <v>0</v>
      </c>
      <c r="I70" s="35">
        <f t="shared" si="162"/>
        <v>9207</v>
      </c>
      <c r="J70" s="35">
        <f t="shared" si="162"/>
        <v>0</v>
      </c>
      <c r="K70" s="35">
        <f t="shared" si="162"/>
        <v>0</v>
      </c>
      <c r="L70" s="35">
        <f t="shared" si="162"/>
        <v>0</v>
      </c>
      <c r="M70" s="35">
        <f t="shared" si="162"/>
        <v>0</v>
      </c>
      <c r="N70" s="35">
        <f>N49+N59</f>
        <v>7758</v>
      </c>
      <c r="O70" s="35">
        <f t="shared" ref="O70:Q70" si="163">O49+O59</f>
        <v>8739</v>
      </c>
      <c r="P70" s="35">
        <f t="shared" si="163"/>
        <v>8677</v>
      </c>
      <c r="Q70" s="35">
        <f t="shared" si="163"/>
        <v>7755</v>
      </c>
      <c r="R70" s="35">
        <f>R49+R59</f>
        <v>7763</v>
      </c>
      <c r="S70" s="35">
        <f t="shared" ref="S70:U70" si="164">S49+S59</f>
        <v>0</v>
      </c>
      <c r="T70" s="35">
        <f t="shared" si="164"/>
        <v>0</v>
      </c>
      <c r="U70" s="35">
        <f t="shared" si="164"/>
        <v>0</v>
      </c>
      <c r="V70" s="35">
        <f>V49+V59</f>
        <v>9082</v>
      </c>
      <c r="W70" s="35">
        <f t="shared" ref="W70" si="165">W49+W59</f>
        <v>8333</v>
      </c>
      <c r="X70" s="35">
        <f t="shared" ref="X70" si="166">X49+X59</f>
        <v>7728</v>
      </c>
      <c r="Y70" s="35">
        <f>Y49+Y59</f>
        <v>7729</v>
      </c>
      <c r="AG70" s="35">
        <f t="shared" ref="AG70" si="167">AG49+AG59</f>
        <v>7758</v>
      </c>
      <c r="AH70" s="35">
        <f t="shared" ref="AH70" si="168">AH49+AH59</f>
        <v>7763</v>
      </c>
      <c r="AI70" s="35">
        <f>AI49+AI59</f>
        <v>9082</v>
      </c>
    </row>
    <row r="71" spans="1:35">
      <c r="B71" s="1" t="s">
        <v>8</v>
      </c>
      <c r="C71" s="29">
        <f t="shared" ref="C71:G71" si="169">C69-C70</f>
        <v>0</v>
      </c>
      <c r="D71" s="29">
        <f t="shared" si="169"/>
        <v>0</v>
      </c>
      <c r="E71" s="29">
        <f t="shared" ref="E71" si="170">E69-E70</f>
        <v>0</v>
      </c>
      <c r="F71" s="29">
        <f t="shared" ref="F71" si="171">F69-F70</f>
        <v>-4152</v>
      </c>
      <c r="G71" s="29">
        <f t="shared" ref="G71" si="172">G69-G70</f>
        <v>0</v>
      </c>
      <c r="H71" s="29">
        <f t="shared" ref="H71" si="173">H69-H70</f>
        <v>0</v>
      </c>
      <c r="I71" s="29">
        <f t="shared" ref="I71" si="174">I69-I70</f>
        <v>-4369</v>
      </c>
      <c r="J71" s="29">
        <f t="shared" ref="J71" si="175">J69-J70</f>
        <v>0</v>
      </c>
      <c r="K71" s="29">
        <f t="shared" ref="K71" si="176">K69-K70</f>
        <v>0</v>
      </c>
      <c r="L71" s="29">
        <f t="shared" ref="L71" si="177">L69-L70</f>
        <v>0</v>
      </c>
      <c r="M71" s="29">
        <f t="shared" ref="M71" si="178">M69-M70</f>
        <v>0</v>
      </c>
      <c r="N71" s="29">
        <f>N69-N70</f>
        <v>-5007</v>
      </c>
      <c r="O71" s="29">
        <f t="shared" ref="O71:Q71" si="179">O69-O70</f>
        <v>-4309</v>
      </c>
      <c r="P71" s="29">
        <f t="shared" si="179"/>
        <v>-3374</v>
      </c>
      <c r="Q71" s="29">
        <f t="shared" si="179"/>
        <v>-4095</v>
      </c>
      <c r="R71" s="29">
        <f>R69-R70</f>
        <v>-3937</v>
      </c>
      <c r="S71" s="29">
        <f t="shared" ref="S71:U71" si="180">S69-S70</f>
        <v>0</v>
      </c>
      <c r="T71" s="29">
        <f t="shared" si="180"/>
        <v>0</v>
      </c>
      <c r="U71" s="29">
        <f t="shared" si="180"/>
        <v>0</v>
      </c>
      <c r="V71" s="29">
        <f>V69-V70</f>
        <v>-1759</v>
      </c>
      <c r="W71" s="29">
        <f t="shared" ref="W71" si="181">W69-W70</f>
        <v>-2764</v>
      </c>
      <c r="X71" s="29">
        <f t="shared" ref="X71" si="182">X69-X70</f>
        <v>-4503</v>
      </c>
      <c r="Y71" s="29">
        <f>Y69-Y70</f>
        <v>-4235</v>
      </c>
      <c r="AG71" s="29">
        <f t="shared" ref="AG71" si="183">AG69-AG70</f>
        <v>-5007</v>
      </c>
      <c r="AH71" s="29">
        <f t="shared" ref="AH71" si="184">AH69-AH70</f>
        <v>-3937</v>
      </c>
      <c r="AI71" s="29">
        <f>AI69-AI70</f>
        <v>-1759</v>
      </c>
    </row>
    <row r="73" spans="1:35">
      <c r="B73" s="1" t="s">
        <v>122</v>
      </c>
      <c r="E73" s="1">
        <v>36.26</v>
      </c>
      <c r="F73" s="1">
        <v>35.58</v>
      </c>
      <c r="I73" s="1">
        <v>31.13</v>
      </c>
      <c r="J73" s="1">
        <v>26.46</v>
      </c>
      <c r="M73" s="1">
        <v>37.520000000000003</v>
      </c>
      <c r="N73" s="1">
        <v>34.56</v>
      </c>
      <c r="O73" s="1">
        <v>28.9</v>
      </c>
      <c r="P73" s="1">
        <v>50.61</v>
      </c>
      <c r="Q73" s="1">
        <v>50.42</v>
      </c>
      <c r="R73" s="1">
        <v>48.78</v>
      </c>
      <c r="U73" s="1">
        <v>68.209999999999994</v>
      </c>
      <c r="V73" s="1">
        <v>65.27</v>
      </c>
      <c r="W73" s="1">
        <v>56.43</v>
      </c>
      <c r="X73" s="1">
        <v>41.26</v>
      </c>
      <c r="Y73" s="1">
        <v>36.619999999999997</v>
      </c>
      <c r="AG73" s="1">
        <f>N73</f>
        <v>34.56</v>
      </c>
      <c r="AH73" s="1">
        <f>R73</f>
        <v>48.78</v>
      </c>
      <c r="AI73" s="1">
        <f>V73</f>
        <v>65.27</v>
      </c>
    </row>
    <row r="74" spans="1:35">
      <c r="B74" s="1" t="s">
        <v>5</v>
      </c>
      <c r="E74" s="5"/>
      <c r="F74" s="5">
        <f t="shared" ref="F74" si="185">F73*F22</f>
        <v>36825.299999999996</v>
      </c>
      <c r="I74" s="5">
        <f t="shared" ref="I74:J74" si="186">I73*I22</f>
        <v>30320.62</v>
      </c>
      <c r="J74" s="5">
        <f t="shared" si="186"/>
        <v>25137</v>
      </c>
      <c r="N74" s="5">
        <f>N73*N22</f>
        <v>27889.920000000002</v>
      </c>
      <c r="O74" s="5">
        <f t="shared" ref="O74" si="187">O73*O22</f>
        <v>21761.7</v>
      </c>
      <c r="P74" s="5">
        <f t="shared" ref="P74" si="188">P73*P22</f>
        <v>35578.83</v>
      </c>
      <c r="Q74" s="5">
        <f t="shared" ref="Q74" si="189">Q73*Q22</f>
        <v>35092.32</v>
      </c>
      <c r="R74" s="5">
        <f>R73*R22</f>
        <v>33560.639999999999</v>
      </c>
      <c r="U74" s="5">
        <f>U73*U22</f>
        <v>44882.179999999993</v>
      </c>
      <c r="V74" s="5">
        <f>V73*V22</f>
        <v>39553.619999999995</v>
      </c>
      <c r="W74" s="5">
        <f t="shared" ref="W74:X74" si="190">W73*W22</f>
        <v>33124.409999999996</v>
      </c>
      <c r="X74" s="5">
        <f t="shared" si="190"/>
        <v>22940.559999999998</v>
      </c>
      <c r="Y74" s="5">
        <f>Y73*Y22</f>
        <v>19872.175765939999</v>
      </c>
      <c r="AG74" s="5">
        <f t="shared" ref="AG74" si="191">AG73*AG22</f>
        <v>29341.440000000002</v>
      </c>
      <c r="AH74" s="5">
        <f t="shared" ref="AH74" si="192">AH73*AH22</f>
        <v>34633.800000000003</v>
      </c>
      <c r="AI74" s="5">
        <f>AI73*AI22</f>
        <v>42556.04</v>
      </c>
    </row>
    <row r="75" spans="1:35">
      <c r="B75" s="1" t="s">
        <v>9</v>
      </c>
      <c r="E75" s="5"/>
      <c r="F75" s="5">
        <f t="shared" ref="F75" si="193">F74-G71</f>
        <v>36825.299999999996</v>
      </c>
      <c r="I75" s="5">
        <f t="shared" ref="I75:J75" si="194">I74-I71</f>
        <v>34689.619999999995</v>
      </c>
      <c r="J75" s="5">
        <f t="shared" si="194"/>
        <v>25137</v>
      </c>
      <c r="N75" s="5">
        <f>N74-N71</f>
        <v>32896.92</v>
      </c>
      <c r="O75" s="5">
        <f t="shared" ref="O75" si="195">O74-O71</f>
        <v>26070.7</v>
      </c>
      <c r="P75" s="5">
        <f t="shared" ref="P75" si="196">P74-P71</f>
        <v>38952.83</v>
      </c>
      <c r="Q75" s="5">
        <f t="shared" ref="Q75" si="197">Q74-Q71</f>
        <v>39187.32</v>
      </c>
      <c r="R75" s="5">
        <f>R74-R71</f>
        <v>37497.64</v>
      </c>
      <c r="U75" s="5">
        <f>U74-U71</f>
        <v>44882.179999999993</v>
      </c>
      <c r="V75" s="5">
        <f>V74-V71</f>
        <v>41312.619999999995</v>
      </c>
      <c r="W75" s="5">
        <f t="shared" ref="W75:X75" si="198">W74-W71</f>
        <v>35888.409999999996</v>
      </c>
      <c r="X75" s="5">
        <f t="shared" si="198"/>
        <v>27443.559999999998</v>
      </c>
      <c r="Y75" s="5">
        <f>Y74-Y71</f>
        <v>24107.175765939999</v>
      </c>
      <c r="AG75" s="5">
        <f t="shared" ref="AG75" si="199">AG74-AG71</f>
        <v>34348.44</v>
      </c>
      <c r="AH75" s="5">
        <f t="shared" ref="AH75" si="200">AH74-AH71</f>
        <v>38570.800000000003</v>
      </c>
      <c r="AI75" s="5">
        <f>AI74-AI71</f>
        <v>44315.040000000001</v>
      </c>
    </row>
    <row r="77" spans="1:35" s="38" customFormat="1">
      <c r="A77" s="39">
        <f>AVERAGE(G77:Y77)</f>
        <v>7.6086170522048091</v>
      </c>
      <c r="B77" s="38" t="s">
        <v>64</v>
      </c>
      <c r="F77" s="38">
        <f>F73/F67</f>
        <v>4.6944912411479685</v>
      </c>
      <c r="I77" s="38">
        <f>I73/I67</f>
        <v>4.3759012844566314</v>
      </c>
      <c r="N77" s="38">
        <f>N73/N67</f>
        <v>9.7177421602787462</v>
      </c>
      <c r="O77" s="38">
        <f t="shared" ref="O77" si="201">O73/O67</f>
        <v>10.289219858156027</v>
      </c>
      <c r="P77" s="38">
        <f t="shared" ref="P77:Q77" si="202">P73/P67</f>
        <v>12.26010682288077</v>
      </c>
      <c r="Q77" s="38">
        <f t="shared" si="202"/>
        <v>12.807416058394161</v>
      </c>
      <c r="R77" s="38">
        <f>R73/R67</f>
        <v>9.4244987363100261</v>
      </c>
      <c r="V77" s="38">
        <f>V73/V67</f>
        <v>4.0451646553487421</v>
      </c>
      <c r="W77" s="38">
        <f>W73/W67</f>
        <v>4.695833569605897</v>
      </c>
      <c r="X77" s="38">
        <f>X73/X67</f>
        <v>4.3754644287621591</v>
      </c>
      <c r="Y77" s="38">
        <f>Y73/Y67</f>
        <v>4.0948229478549347</v>
      </c>
      <c r="AG77" s="38">
        <f t="shared" ref="AG77" si="203">AG73/AG67</f>
        <v>10.223498257839722</v>
      </c>
      <c r="AH77" s="38">
        <f t="shared" ref="AH77" si="204">AH73/AH67</f>
        <v>3.0279594334673896</v>
      </c>
      <c r="AI77" s="38">
        <f>AI73/AI67</f>
        <v>4.3522233585600327</v>
      </c>
    </row>
    <row r="78" spans="1:35">
      <c r="B78" s="1" t="s">
        <v>65</v>
      </c>
      <c r="AG78" s="38">
        <f t="shared" ref="AG78" si="205">AG74/AG4</f>
        <v>3.2049634079737852</v>
      </c>
      <c r="AH78" s="38">
        <f t="shared" ref="AH78" si="206">AH74/AH4</f>
        <v>3.2328759451134137</v>
      </c>
      <c r="AI78" s="38">
        <f>AI74/AI4</f>
        <v>4.0840729366602684</v>
      </c>
    </row>
    <row r="79" spans="1:35">
      <c r="B79" s="1" t="s">
        <v>66</v>
      </c>
      <c r="AG79" s="38">
        <f t="shared" ref="AG79" si="207">AG75/AG4</f>
        <v>3.7518776624795196</v>
      </c>
      <c r="AH79" s="38">
        <f t="shared" ref="AH79" si="208">AH75/AH4</f>
        <v>3.6003733781387104</v>
      </c>
      <c r="AI79" s="38">
        <f>AI75/AI4</f>
        <v>4.2528829174664109</v>
      </c>
    </row>
    <row r="80" spans="1:35" s="38" customFormat="1">
      <c r="A80" s="39">
        <f>AVERAGE(G80:Y80)</f>
        <v>-18.081502924599494</v>
      </c>
      <c r="B80" s="38" t="s">
        <v>67</v>
      </c>
      <c r="N80" s="38">
        <f t="shared" ref="N80" si="209">N73/SUM(K21:N21)</f>
        <v>16.414442706508094</v>
      </c>
      <c r="O80" s="38">
        <f t="shared" ref="O80" si="210">O73/SUM(L21:O21)</f>
        <v>4.7680989418995381</v>
      </c>
      <c r="P80" s="38">
        <f t="shared" ref="P80" si="211">P73/SUM(M21:P21)</f>
        <v>7.6049907925668574</v>
      </c>
      <c r="Q80" s="38">
        <f t="shared" ref="Q80" si="212">Q73/SUM(N21:Q21)</f>
        <v>6.9685453631242744</v>
      </c>
      <c r="R80" s="38">
        <f t="shared" ref="R80" si="213">R73/SUM(O21:R21)</f>
        <v>6.2742813338289967</v>
      </c>
      <c r="V80" s="38">
        <f t="shared" ref="V80:X80" si="214">V73/SUM(S21:V21)</f>
        <v>3.181191505918596</v>
      </c>
      <c r="W80" s="38">
        <f t="shared" si="214"/>
        <v>3.2634136402727529</v>
      </c>
      <c r="X80" s="38">
        <f t="shared" si="214"/>
        <v>100.42416013144638</v>
      </c>
      <c r="Y80" s="38">
        <f>Y73/SUM(V21:Y21)</f>
        <v>-311.63265073696095</v>
      </c>
      <c r="AG80" s="38">
        <f t="shared" ref="AG80" si="215">AG73/AG21</f>
        <v>16.428577827547596</v>
      </c>
      <c r="AH80" s="38">
        <f t="shared" ref="AH80" si="216">AH73/AH21</f>
        <v>6.1114875595553206</v>
      </c>
      <c r="AI80" s="38">
        <f>AI73/AI21</f>
        <v>3.1272810111699001</v>
      </c>
    </row>
    <row r="81" spans="2:35">
      <c r="B81" s="1" t="s">
        <v>68</v>
      </c>
      <c r="AG81" s="38">
        <f t="shared" ref="AG81" si="217">AG75/AG20</f>
        <v>19.232049272116463</v>
      </c>
      <c r="AH81" s="38">
        <f t="shared" ref="AH81" si="218">AH75/AH20</f>
        <v>6.8062113993294515</v>
      </c>
      <c r="AI81" s="38">
        <f>AI75/AI20</f>
        <v>3.2565432098765434</v>
      </c>
    </row>
    <row r="82" spans="2:35">
      <c r="B82" s="1" t="s">
        <v>69</v>
      </c>
    </row>
  </sheetData>
  <hyperlinks>
    <hyperlink ref="Y1" r:id="rId1" xr:uid="{49F1DD79-8698-4944-99B0-7BC1D2FB2359}"/>
    <hyperlink ref="X1" r:id="rId2" xr:uid="{6A192FE3-6C0F-4DBB-A224-38F31257B5EE}"/>
    <hyperlink ref="W1" r:id="rId3" xr:uid="{5ED5459B-BD86-4BA7-A2DC-F8B34520EBBD}"/>
    <hyperlink ref="V1" r:id="rId4" xr:uid="{C4C49680-5B89-411F-8EB7-99308651B6F0}"/>
    <hyperlink ref="AI1" r:id="rId5" xr:uid="{02AA5235-6A5F-4EFE-9939-09C66FA4C968}"/>
    <hyperlink ref="R1" r:id="rId6" xr:uid="{0568B661-4E92-9D48-A872-D956A7EA9DB6}"/>
    <hyperlink ref="AH1" r:id="rId7" xr:uid="{22A87107-1FE4-204B-9C07-8FE8E6C6EC9E}"/>
    <hyperlink ref="Q1" r:id="rId8" xr:uid="{9650ADDB-E1E0-8647-BABB-B7854A0392A2}"/>
    <hyperlink ref="P1" r:id="rId9" xr:uid="{340F312E-E78C-194B-9379-10264A294398}"/>
    <hyperlink ref="O1" r:id="rId10" xr:uid="{1EA5DAD6-79CA-2A4B-AA8F-3E57311BFB07}"/>
    <hyperlink ref="J1" r:id="rId11" xr:uid="{EF452910-C63D-4FF7-8AD7-D1F12358F554}"/>
    <hyperlink ref="AF1" r:id="rId12" xr:uid="{8F2D3DE9-165E-481D-BCBB-939394C8E023}"/>
    <hyperlink ref="I1" r:id="rId13" xr:uid="{A65B4E57-B629-4D2D-A351-F5B7A1FB252A}"/>
  </hyperlinks>
  <pageMargins left="0.7" right="0.7" top="0.75" bottom="0.75" header="0.3" footer="0.3"/>
  <pageSetup paperSize="256" orientation="portrait" horizontalDpi="203" verticalDpi="203" r:id="rId14"/>
  <ignoredErrors>
    <ignoredError sqref="AI4 AH4:AH5 AG4:AG5 AG20:AG22" formulaRange="1"/>
    <ignoredError sqref="AI5:AI11 AI14:AI15 AI17 AI19 AH6:AH11 AH14:AH19 AG6:AG19" formula="1" formulaRange="1"/>
    <ignoredError sqref="AH39:AI39 AH56:AH61 AG39:AG62 AG64" formula="1"/>
  </ignoredErrors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2022-12-29T14:38:46Z</dcterms:created>
  <dcterms:modified xsi:type="dcterms:W3CDTF">2022-12-30T16:53:59Z</dcterms:modified>
</cp:coreProperties>
</file>