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66100A6-B1BE-4346-A39C-ED0AB816464C}" xr6:coauthVersionLast="36" xr6:coauthVersionMax="36" xr10:uidLastSave="{00000000-0000-0000-0000-000000000000}"/>
  <bookViews>
    <workbookView xWindow="0" yWindow="0" windowWidth="28800" windowHeight="12225" xr2:uid="{C3C68BB9-D7CC-4B9D-AFE9-96FC4E1C45A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M6" i="2"/>
  <c r="L6" i="2"/>
  <c r="K6" i="2"/>
  <c r="K8" i="2" s="1"/>
  <c r="K12" i="2" s="1"/>
  <c r="K14" i="2" s="1"/>
  <c r="K16" i="2" s="1"/>
  <c r="J6" i="2"/>
  <c r="J8" i="2" s="1"/>
  <c r="J12" i="2" s="1"/>
  <c r="J14" i="2" s="1"/>
  <c r="J16" i="2" s="1"/>
  <c r="I6" i="2"/>
  <c r="I8" i="2" s="1"/>
  <c r="I12" i="2" s="1"/>
  <c r="I14" i="2" s="1"/>
  <c r="I16" i="2" s="1"/>
  <c r="H6" i="2"/>
  <c r="H8" i="2" s="1"/>
  <c r="H12" i="2" s="1"/>
  <c r="H14" i="2" s="1"/>
  <c r="H16" i="2" s="1"/>
  <c r="G6" i="2"/>
  <c r="G8" i="2" s="1"/>
  <c r="G12" i="2" s="1"/>
  <c r="G14" i="2" s="1"/>
  <c r="G16" i="2" s="1"/>
  <c r="F6" i="2"/>
  <c r="E6" i="2"/>
  <c r="E8" i="2" s="1"/>
  <c r="E12" i="2" s="1"/>
  <c r="E14" i="2" s="1"/>
  <c r="E16" i="2" s="1"/>
  <c r="D6" i="2"/>
  <c r="D8" i="2" s="1"/>
  <c r="D12" i="2" s="1"/>
  <c r="D14" i="2" s="1"/>
  <c r="D16" i="2" s="1"/>
  <c r="C6" i="2"/>
  <c r="C8" i="2" s="1"/>
  <c r="C12" i="2" s="1"/>
  <c r="C14" i="2" s="1"/>
  <c r="C16" i="2" s="1"/>
  <c r="S26" i="2"/>
  <c r="R26" i="2"/>
  <c r="S25" i="2"/>
  <c r="R25" i="2"/>
  <c r="S24" i="2"/>
  <c r="R24" i="2"/>
  <c r="S23" i="2"/>
  <c r="R23" i="2"/>
  <c r="T20" i="2"/>
  <c r="S20" i="2"/>
  <c r="S17" i="2"/>
  <c r="R17" i="2"/>
  <c r="U26" i="2"/>
  <c r="T26" i="2"/>
  <c r="U25" i="2"/>
  <c r="T25" i="2"/>
  <c r="U24" i="2"/>
  <c r="T24" i="2"/>
  <c r="U23" i="2"/>
  <c r="T23" i="2"/>
  <c r="U17" i="2"/>
  <c r="T17" i="2"/>
  <c r="V20" i="2"/>
  <c r="U20" i="2"/>
  <c r="T6" i="2"/>
  <c r="T8" i="2" s="1"/>
  <c r="T12" i="2" s="1"/>
  <c r="T14" i="2" s="1"/>
  <c r="T16" i="2" s="1"/>
  <c r="S6" i="2"/>
  <c r="S8" i="2" s="1"/>
  <c r="S12" i="2" s="1"/>
  <c r="S14" i="2" s="1"/>
  <c r="S16" i="2" s="1"/>
  <c r="R6" i="2"/>
  <c r="R8" i="2" s="1"/>
  <c r="R12" i="2" s="1"/>
  <c r="R14" i="2" s="1"/>
  <c r="R16" i="2" s="1"/>
  <c r="U6" i="2"/>
  <c r="L2" i="2"/>
  <c r="N3" i="2"/>
  <c r="N2" i="2"/>
  <c r="N8" i="2"/>
  <c r="N12" i="2" s="1"/>
  <c r="N14" i="2" s="1"/>
  <c r="N16" i="2" s="1"/>
  <c r="M8" i="2"/>
  <c r="M12" i="2" s="1"/>
  <c r="M14" i="2" s="1"/>
  <c r="M16" i="2" s="1"/>
  <c r="L8" i="2"/>
  <c r="L12" i="2" s="1"/>
  <c r="L14" i="2" s="1"/>
  <c r="L16" i="2" s="1"/>
  <c r="F8" i="2"/>
  <c r="F12" i="2" s="1"/>
  <c r="F14" i="2" s="1"/>
  <c r="F16" i="2" s="1"/>
  <c r="U8" i="2"/>
  <c r="U12" i="2" s="1"/>
  <c r="U14" i="2" s="1"/>
  <c r="U16" i="2" s="1"/>
  <c r="D33" i="1"/>
  <c r="C31" i="1"/>
  <c r="C7" i="1"/>
  <c r="W17" i="2"/>
  <c r="V23" i="2"/>
  <c r="W26" i="2"/>
  <c r="W25" i="2"/>
  <c r="W24" i="2"/>
  <c r="W23" i="2"/>
  <c r="W20" i="2"/>
  <c r="V8" i="2" l="1"/>
  <c r="V12" i="2"/>
  <c r="V6" i="2"/>
  <c r="W16" i="2"/>
  <c r="W14" i="2"/>
  <c r="W12" i="2"/>
  <c r="W8" i="2"/>
  <c r="W6" i="2"/>
  <c r="V14" i="2" l="1"/>
  <c r="V24" i="2"/>
  <c r="V16" i="2" l="1"/>
  <c r="V26" i="2"/>
  <c r="C11" i="1"/>
  <c r="C8" i="1"/>
  <c r="C12" i="1" s="1"/>
  <c r="V17" i="2" l="1"/>
  <c r="V25" i="2"/>
</calcChain>
</file>

<file path=xl/sharedStrings.xml><?xml version="1.0" encoding="utf-8"?>
<sst xmlns="http://schemas.openxmlformats.org/spreadsheetml/2006/main" count="104" uniqueCount="95">
  <si>
    <t>£FDEV</t>
  </si>
  <si>
    <t>Frontier Developments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</si>
  <si>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</si>
  <si>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</si>
  <si>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</si>
  <si>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</si>
  <si>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</si>
  <si>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</si>
  <si>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</si>
  <si>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</si>
  <si>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</si>
  <si>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</si>
  <si>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</si>
  <si>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</si>
  <si>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</si>
  <si>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</si>
  <si>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</si>
  <si>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Games</t>
  </si>
  <si>
    <t>Pipeline</t>
  </si>
  <si>
    <t>Update</t>
  </si>
  <si>
    <t>IR</t>
  </si>
  <si>
    <t>Link</t>
  </si>
  <si>
    <t>Key Events</t>
  </si>
  <si>
    <t>P/B</t>
  </si>
  <si>
    <t>P/S</t>
  </si>
  <si>
    <t>P/E</t>
  </si>
  <si>
    <t>Cambridge, UK</t>
  </si>
  <si>
    <t>Jonathan Watts</t>
  </si>
  <si>
    <t>Alexander Bevis</t>
  </si>
  <si>
    <t>James Dixon</t>
  </si>
  <si>
    <t>Founder</t>
  </si>
  <si>
    <t>David Braben OBE</t>
  </si>
  <si>
    <t>Exc. Dir</t>
  </si>
  <si>
    <t>CCO</t>
  </si>
  <si>
    <t>First in new franchise, F1 Manager 2022 releases 30th August 2022</t>
  </si>
  <si>
    <t>ROCE</t>
  </si>
  <si>
    <t>Studios</t>
  </si>
  <si>
    <t>IPO</t>
  </si>
  <si>
    <t>Emply.</t>
  </si>
  <si>
    <t>Valuation Metrics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</si>
  <si>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</si>
  <si>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</si>
  <si>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</si>
  <si>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</si>
  <si>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</si>
  <si>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</si>
  <si>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</si>
  <si>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</si>
  <si>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</si>
  <si>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</si>
  <si>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</si>
  <si>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</si>
  <si>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</si>
  <si>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</si>
  <si>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</si>
  <si>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</si>
  <si>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H118</t>
  </si>
  <si>
    <t>H219</t>
  </si>
  <si>
    <t>H119</t>
  </si>
  <si>
    <t>H120</t>
  </si>
  <si>
    <t>H121</t>
  </si>
  <si>
    <t>H122</t>
  </si>
  <si>
    <t>H123</t>
  </si>
  <si>
    <t>H218</t>
  </si>
  <si>
    <t>H220</t>
  </si>
  <si>
    <t>H222</t>
  </si>
  <si>
    <t>H223</t>
  </si>
  <si>
    <t>H221</t>
  </si>
  <si>
    <t>Revenue</t>
  </si>
  <si>
    <t>COGS</t>
  </si>
  <si>
    <t>Gross Profit</t>
  </si>
  <si>
    <t>R&amp;D</t>
  </si>
  <si>
    <t>Publishing Revenue</t>
  </si>
  <si>
    <t>Other Revenue</t>
  </si>
  <si>
    <t>S&amp;M</t>
  </si>
  <si>
    <t>Administrative</t>
  </si>
  <si>
    <t>Operating Profit</t>
  </si>
  <si>
    <t>Net Finance Income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</si>
  <si>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</si>
  <si>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</si>
  <si>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</si>
  <si>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</si>
  <si>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</si>
  <si>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</si>
  <si>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</si>
  <si>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</si>
  <si>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</si>
  <si>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 Rate</t>
  </si>
  <si>
    <t>Non-Finance Metrics</t>
  </si>
  <si>
    <t>FDEV cite poor sales performance of F1 Manager 22 as reason for poor revenue performance compared to previous year</t>
  </si>
  <si>
    <t>Employees</t>
  </si>
  <si>
    <t>Balance Sheet</t>
  </si>
  <si>
    <t>-</t>
  </si>
  <si>
    <t>Planet Coaster</t>
  </si>
  <si>
    <t>Planet Zoo(?)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</si>
</sst>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0" xfId="0" applyFont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2" fontId="1" fillId="0" borderId="0" xfId="0" applyNumberFormat="1" applyFont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5" borderId="0" xfId="0" applyFont="1" applyFill="1" applyAlignment="1">
      <alignment horizontal="right"/>
    </xf>
    <xf numFmtId="16" fontId="6" fillId="0" borderId="0" xfId="0" applyNumberFormat="1" applyFont="1" applyAlignment="1">
      <alignment horizontal="right"/>
    </xf>
    <xf numFmtId="0" fontId="2" fillId="5" borderId="0" xfId="0" applyFont="1" applyFill="1"/>
    <xf numFmtId="14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 indent="1"/>
    </xf>
    <xf numFmtId="0" fontId="7" fillId="0" borderId="0" xfId="0" applyFont="1"/>
    <xf numFmtId="0" fontId="7" fillId="5" borderId="0" xfId="0" applyFont="1" applyFill="1"/>
    <xf numFmtId="164" fontId="7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9" fontId="1" fillId="0" borderId="0" xfId="0" applyNumberFormat="1" applyFont="1"/>
    <xf numFmtId="9" fontId="1" fillId="5" borderId="0" xfId="0" applyNumberFormat="1" applyFont="1" applyFill="1"/>
    <xf numFmtId="164" fontId="1" fillId="5" borderId="0" xfId="0" applyNumberFormat="1" applyFont="1" applyFill="1"/>
    <xf numFmtId="2" fontId="1" fillId="0" borderId="0" xfId="0" applyNumberFormat="1" applyFont="1"/>
    <xf numFmtId="2" fontId="1" fillId="5" borderId="0" xfId="0" applyNumberFormat="1" applyFont="1" applyFill="1"/>
    <xf numFmtId="0" fontId="8" fillId="0" borderId="0" xfId="0" applyFont="1"/>
    <xf numFmtId="16" fontId="1" fillId="4" borderId="5" xfId="0" applyNumberFormat="1" applyFont="1" applyFill="1" applyBorder="1" applyAlignment="1">
      <alignment horizontal="center"/>
    </xf>
    <xf numFmtId="14" fontId="6" fillId="5" borderId="0" xfId="0" applyNumberFormat="1" applyFont="1" applyFill="1" applyAlignment="1">
      <alignment horizontal="right"/>
    </xf>
    <xf numFmtId="16" fontId="6" fillId="5" borderId="0" xfId="0" applyNumberFormat="1" applyFont="1" applyFill="1" applyAlignment="1">
      <alignment horizontal="right"/>
    </xf>
    <xf numFmtId="0" fontId="4" fillId="0" borderId="0" xfId="1" applyFont="1" applyAlignment="1">
      <alignment horizontal="right"/>
    </xf>
    <xf numFmtId="9" fontId="2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85724</xdr:colOff>
      <xdr:row>0</xdr:row>
      <xdr:rowOff>57151</xdr:rowOff>
    </xdr:from>
    <xdr:to>
      <xdr:col>6</xdr:col>
      <xdr:colOff>7285</xdr:colOff>
      <xdr:row>3</xdr:row>
      <xdr:rowOff>28575</xdr:rowOff>
    </xdr:to>
    <xdr:pic>
      <xdr:nvPicPr>
        <xdr:cNvPr id="3" name="Picture 2" descr="Frontier Developments - Wikipedia">
          <a:extLst>
            <a:ext uri="{FF2B5EF4-FFF2-40B4-BE49-F238E27FC236}">
              <a16:creationId xmlns:a16="http://schemas.microsoft.com/office/drawing/2014/main" id="{37F7B58F-9749-4657-8C85-674A12A62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4" y="57151"/>
          <a:ext cx="1140761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0</xdr:rowOff>
    </xdr:from>
    <xdr:to>
      <xdr:col>23</xdr:col>
      <xdr:colOff>19050</xdr:colOff>
      <xdr:row>72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B9D600-7CEA-40FB-9410-45FB80B3DF1E}"/>
            </a:ext>
          </a:extLst>
        </xdr:cNvPr>
        <xdr:cNvCxnSpPr/>
      </xdr:nvCxnSpPr>
      <xdr:spPr>
        <a:xfrm>
          <a:off x="14411325" y="0"/>
          <a:ext cx="0" cy="11563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rontier.co.uk/investors/annual-and-interim-repor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frontier-drupal.s3-eu-west-1.amazonaws.com/production/frontier-corp/s3fs-public/Annual-Report-2019.pdf" TargetMode="External"/><Relationship Id="rId1" Type="http://schemas.openxmlformats.org/officeDocument/2006/relationships/hyperlink" Target="https://frontier-drupal.s3-eu-west-1.amazonaws.com/production/frontier-corp/s3fs-public/press-releases/financial/Annual-Report-and-Accounts-2021.pdf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7C9A-6CE5-4A25-A0B2-39FC73A17F0D}">
  <dimension ref="A2:T44"/>
  <sheetViews>
    <sheetView tabSelected="1" workbookViewId="0">
      <selection activeCell="M29" sqref="M29"/>
    </sheetView>
  </sheetViews>
  <sheetFormatPr defaultRowHeight="12.75" x14ac:dyDescent="0.2"/>
  <cols>
    <col min="1" max="16384" width="9.140625" style="1"/>
  </cols>
  <sheetData>
    <row r="2" spans="1:20" ht="15" x14ac:dyDescent="0.25">
      <c r="B2" s="2" t="s">
        <v>0</v>
      </c>
      <c r="F2"/>
    </row>
    <row r="3" spans="1:20" x14ac:dyDescent="0.2">
      <c r="B3" s="2" t="s">
        <v>1</v>
      </c>
    </row>
    <row r="5" spans="1:20" x14ac:dyDescent="0.2">
      <c r="B5" s="25" t="s">
        <v>2</v>
      </c>
      <c r="C5" s="26"/>
      <c r="D5" s="27"/>
      <c r="F5" s="25" t="s">
        <v>22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7"/>
    </row>
    <row r="6" spans="1:20" x14ac:dyDescent="0.2">
      <c r="B6" s="3" t="s">
        <v>3</v>
      </c>
      <c r="C6" s="16">
        <v>2.0693000000000001</v>
      </c>
      <c r="D6" s="5"/>
      <c r="F6" s="7"/>
      <c r="G6" s="9"/>
      <c r="H6" s="9"/>
      <c r="I6" s="9"/>
      <c r="J6" s="9"/>
      <c r="K6" s="9"/>
      <c r="L6" s="9"/>
      <c r="M6" s="18"/>
      <c r="N6" s="18"/>
      <c r="O6" s="18"/>
      <c r="P6" s="9"/>
      <c r="Q6" s="10"/>
      <c r="T6" s="1" t="s">
        <v>93</v>
      </c>
    </row>
    <row r="7" spans="1:20" x14ac:dyDescent="0.2">
      <c r="B7" s="3" t="s">
        <v>4</v>
      </c>
      <c r="C7" s="14">
        <f>+'Financial Model'!W18</f>
        <v>39.025745999999998</v>
      </c>
      <c r="D7" s="5"/>
      <c r="F7" s="7"/>
      <c r="G7" s="18"/>
      <c r="H7" s="9"/>
      <c r="I7" s="9"/>
      <c r="J7" s="9"/>
      <c r="K7" s="9"/>
      <c r="L7" s="9"/>
      <c r="M7" s="18"/>
      <c r="N7" s="18"/>
      <c r="O7" s="18"/>
      <c r="P7" s="9"/>
      <c r="Q7" s="10"/>
      <c r="T7" s="1" t="s">
        <v>94</v>
      </c>
    </row>
    <row r="8" spans="1:20" x14ac:dyDescent="0.2">
      <c r="B8" s="3" t="s">
        <v>5</v>
      </c>
      <c r="C8" s="14">
        <f>C6*C7</f>
        <v>80.755976197799995</v>
      </c>
      <c r="D8" s="5"/>
      <c r="F8" s="17">
        <v>45170</v>
      </c>
      <c r="G8" s="18" t="s">
        <v>89</v>
      </c>
      <c r="H8" s="9"/>
      <c r="I8" s="9"/>
      <c r="J8" s="9"/>
      <c r="K8" s="9"/>
      <c r="L8" s="9"/>
      <c r="M8" s="18"/>
      <c r="N8" s="18"/>
      <c r="O8" s="18"/>
      <c r="P8" s="9"/>
      <c r="Q8" s="10"/>
    </row>
    <row r="9" spans="1:20" x14ac:dyDescent="0.2">
      <c r="B9" s="3" t="s">
        <v>6</v>
      </c>
      <c r="C9" s="14"/>
      <c r="D9" s="5"/>
      <c r="F9" s="7"/>
      <c r="G9" s="9"/>
      <c r="H9" s="9"/>
      <c r="I9" s="9"/>
      <c r="J9" s="9"/>
      <c r="K9" s="9"/>
      <c r="L9" s="9"/>
      <c r="M9" s="18"/>
      <c r="N9" s="18"/>
      <c r="O9" s="18"/>
      <c r="P9" s="9"/>
      <c r="Q9" s="10"/>
    </row>
    <row r="10" spans="1:20" x14ac:dyDescent="0.2">
      <c r="B10" s="3" t="s">
        <v>7</v>
      </c>
      <c r="C10" s="14"/>
      <c r="D10" s="5"/>
      <c r="F10" s="7"/>
      <c r="G10" s="9"/>
      <c r="H10" s="9"/>
      <c r="I10" s="9"/>
      <c r="J10" s="9"/>
      <c r="K10" s="9"/>
      <c r="L10" s="9"/>
      <c r="M10" s="18"/>
      <c r="N10" s="18"/>
      <c r="O10" s="18"/>
      <c r="P10" s="9"/>
      <c r="Q10" s="10"/>
    </row>
    <row r="11" spans="1:20" x14ac:dyDescent="0.2">
      <c r="B11" s="3" t="s">
        <v>8</v>
      </c>
      <c r="C11" s="14">
        <f>C9-C10</f>
        <v>0</v>
      </c>
      <c r="D11" s="5"/>
      <c r="F11" s="7"/>
      <c r="G11" s="9"/>
      <c r="H11" s="9"/>
      <c r="I11" s="9"/>
      <c r="J11" s="9"/>
      <c r="K11" s="9"/>
      <c r="L11" s="9"/>
      <c r="M11" s="18"/>
      <c r="N11" s="18"/>
      <c r="O11" s="18"/>
      <c r="P11" s="9"/>
      <c r="Q11" s="10"/>
    </row>
    <row r="12" spans="1:20" x14ac:dyDescent="0.2">
      <c r="B12" s="4" t="s">
        <v>9</v>
      </c>
      <c r="C12" s="15">
        <f>C8-C11</f>
        <v>80.755976197799995</v>
      </c>
      <c r="D12" s="6"/>
      <c r="F12" s="7"/>
      <c r="G12" s="9"/>
      <c r="H12" s="9"/>
      <c r="I12" s="9"/>
      <c r="J12" s="9"/>
      <c r="K12" s="9"/>
      <c r="L12" s="9"/>
      <c r="M12" s="18"/>
      <c r="N12" s="18"/>
      <c r="O12" s="18"/>
      <c r="P12" s="9"/>
      <c r="Q12" s="10"/>
    </row>
    <row r="13" spans="1:20" x14ac:dyDescent="0.2">
      <c r="F13" s="7"/>
      <c r="G13" s="9"/>
      <c r="H13" s="9"/>
      <c r="I13" s="9"/>
      <c r="J13" s="9"/>
      <c r="K13" s="9"/>
      <c r="L13" s="9"/>
      <c r="M13" s="18"/>
      <c r="N13" s="18"/>
      <c r="O13" s="18"/>
      <c r="P13" s="9"/>
      <c r="Q13" s="10"/>
    </row>
    <row r="14" spans="1:20" x14ac:dyDescent="0.2">
      <c r="F14" s="7"/>
      <c r="G14" s="9"/>
      <c r="H14" s="9"/>
      <c r="I14" s="9"/>
      <c r="J14" s="9"/>
      <c r="K14" s="9"/>
      <c r="L14" s="9"/>
      <c r="M14" s="18"/>
      <c r="N14" s="18"/>
      <c r="O14" s="18"/>
      <c r="P14" s="9"/>
      <c r="Q14" s="10"/>
    </row>
    <row r="15" spans="1:20" x14ac:dyDescent="0.2">
      <c r="B15" s="25" t="s">
        <v>10</v>
      </c>
      <c r="C15" s="26"/>
      <c r="D15" s="27"/>
      <c r="F15" s="7"/>
      <c r="G15" s="9"/>
      <c r="H15" s="9"/>
      <c r="I15" s="9"/>
      <c r="J15" s="9"/>
      <c r="K15" s="9"/>
      <c r="L15" s="9"/>
      <c r="M15" s="18"/>
      <c r="N15" s="18"/>
      <c r="O15" s="18"/>
      <c r="P15" s="9"/>
      <c r="Q15" s="10"/>
    </row>
    <row r="16" spans="1:20" x14ac:dyDescent="0.2">
      <c r="A16" s="13" t="s">
        <v>33</v>
      </c>
      <c r="B16" s="7" t="s">
        <v>11</v>
      </c>
      <c r="C16" s="23" t="s">
        <v>27</v>
      </c>
      <c r="D16" s="24"/>
      <c r="F16" s="7"/>
      <c r="G16" s="9"/>
      <c r="H16" s="9"/>
      <c r="I16" s="9"/>
      <c r="J16" s="9"/>
      <c r="K16" s="9"/>
      <c r="L16" s="9"/>
      <c r="M16" s="18"/>
      <c r="N16" s="18"/>
      <c r="O16" s="18"/>
      <c r="P16" s="9"/>
      <c r="Q16" s="10"/>
    </row>
    <row r="17" spans="1:17" x14ac:dyDescent="0.2">
      <c r="A17" s="13" t="s">
        <v>32</v>
      </c>
      <c r="B17" s="7" t="s">
        <v>12</v>
      </c>
      <c r="C17" s="23" t="s">
        <v>28</v>
      </c>
      <c r="D17" s="24"/>
      <c r="F17" s="17">
        <v>44803</v>
      </c>
      <c r="G17" s="9" t="s">
        <v>34</v>
      </c>
      <c r="H17" s="9"/>
      <c r="I17" s="9"/>
      <c r="J17" s="9"/>
      <c r="K17" s="9"/>
      <c r="L17" s="9"/>
      <c r="M17" s="18"/>
      <c r="N17" s="18"/>
      <c r="O17" s="18"/>
      <c r="P17" s="9"/>
      <c r="Q17" s="10"/>
    </row>
    <row r="18" spans="1:17" x14ac:dyDescent="0.2">
      <c r="A18" s="13"/>
      <c r="B18" s="7" t="s">
        <v>13</v>
      </c>
      <c r="C18" s="23" t="s">
        <v>29</v>
      </c>
      <c r="D18" s="24"/>
      <c r="F18" s="7"/>
      <c r="G18" s="9"/>
      <c r="H18" s="9"/>
      <c r="I18" s="9"/>
      <c r="J18" s="9"/>
      <c r="K18" s="9"/>
      <c r="L18" s="9"/>
      <c r="M18" s="18"/>
      <c r="N18" s="18"/>
      <c r="O18" s="18"/>
      <c r="P18" s="9"/>
      <c r="Q18" s="10"/>
    </row>
    <row r="19" spans="1:17" x14ac:dyDescent="0.2">
      <c r="A19" s="13" t="s">
        <v>32</v>
      </c>
      <c r="B19" s="8" t="s">
        <v>30</v>
      </c>
      <c r="C19" s="28" t="s">
        <v>31</v>
      </c>
      <c r="D19" s="29"/>
      <c r="F19" s="7"/>
      <c r="G19" s="9"/>
      <c r="H19" s="9"/>
      <c r="I19" s="9"/>
      <c r="J19" s="9"/>
      <c r="K19" s="9"/>
      <c r="L19" s="9"/>
      <c r="M19" s="18"/>
      <c r="N19" s="18"/>
      <c r="O19" s="18"/>
      <c r="P19" s="9"/>
      <c r="Q19" s="10"/>
    </row>
    <row r="20" spans="1:17" x14ac:dyDescent="0.2">
      <c r="F20" s="7"/>
      <c r="G20" s="9"/>
      <c r="H20" s="9"/>
      <c r="I20" s="9"/>
      <c r="J20" s="9"/>
      <c r="K20" s="9"/>
      <c r="L20" s="9"/>
      <c r="M20" s="18"/>
      <c r="N20" s="18"/>
      <c r="O20" s="18"/>
      <c r="P20" s="9"/>
      <c r="Q20" s="10"/>
    </row>
    <row r="21" spans="1:17" x14ac:dyDescent="0.2">
      <c r="F21" s="7"/>
      <c r="G21" s="9"/>
      <c r="I21" s="9"/>
      <c r="J21" s="9"/>
      <c r="K21" s="9"/>
      <c r="L21" s="9"/>
      <c r="M21" s="18"/>
      <c r="N21" s="18"/>
      <c r="O21" s="18"/>
      <c r="P21" s="9"/>
      <c r="Q21" s="10"/>
    </row>
    <row r="22" spans="1:17" x14ac:dyDescent="0.2">
      <c r="B22" s="25" t="s">
        <v>14</v>
      </c>
      <c r="C22" s="26"/>
      <c r="D22" s="27"/>
      <c r="F22" s="7"/>
      <c r="G22" s="9"/>
      <c r="H22" s="9"/>
      <c r="I22" s="9"/>
      <c r="J22" s="9"/>
      <c r="K22" s="9"/>
      <c r="L22" s="9"/>
      <c r="M22" s="18"/>
      <c r="N22" s="18"/>
      <c r="O22" s="18"/>
      <c r="P22" s="9"/>
      <c r="Q22" s="10"/>
    </row>
    <row r="23" spans="1:17" x14ac:dyDescent="0.2">
      <c r="B23" s="7" t="s">
        <v>15</v>
      </c>
      <c r="C23" s="23" t="s">
        <v>26</v>
      </c>
      <c r="D23" s="24"/>
      <c r="F23" s="7"/>
      <c r="G23" s="9"/>
      <c r="H23" s="9"/>
      <c r="I23" s="9"/>
      <c r="J23" s="9"/>
      <c r="K23" s="9"/>
      <c r="L23" s="9"/>
      <c r="M23" s="18"/>
      <c r="N23" s="18"/>
      <c r="O23" s="18"/>
      <c r="P23" s="9"/>
      <c r="Q23" s="10"/>
    </row>
    <row r="24" spans="1:17" x14ac:dyDescent="0.2">
      <c r="B24" s="7" t="s">
        <v>16</v>
      </c>
      <c r="C24" s="23">
        <v>1994</v>
      </c>
      <c r="D24" s="24"/>
      <c r="F24" s="7"/>
      <c r="G24" s="9"/>
      <c r="H24" s="9"/>
      <c r="I24" s="9"/>
      <c r="J24" s="9"/>
      <c r="K24" s="9"/>
      <c r="L24" s="9"/>
      <c r="M24" s="18"/>
      <c r="N24" s="18"/>
      <c r="O24" s="18"/>
      <c r="P24" s="9"/>
      <c r="Q24" s="10"/>
    </row>
    <row r="25" spans="1:17" x14ac:dyDescent="0.2">
      <c r="B25" s="7" t="s">
        <v>37</v>
      </c>
      <c r="C25" s="23">
        <v>2013</v>
      </c>
      <c r="D25" s="24"/>
      <c r="F25" s="7"/>
      <c r="G25" s="9"/>
      <c r="H25" s="9"/>
      <c r="I25" s="9"/>
      <c r="J25" s="9"/>
      <c r="K25" s="9"/>
      <c r="L25" s="9"/>
      <c r="M25" s="18"/>
      <c r="N25" s="18"/>
      <c r="O25" s="18"/>
      <c r="P25" s="9"/>
      <c r="Q25" s="10"/>
    </row>
    <row r="26" spans="1:17" x14ac:dyDescent="0.2">
      <c r="B26" s="7"/>
      <c r="C26" s="18"/>
      <c r="D26" s="19"/>
      <c r="F26" s="7"/>
      <c r="G26" s="9"/>
      <c r="H26" s="9"/>
      <c r="I26" s="9"/>
      <c r="J26" s="9"/>
      <c r="K26" s="9"/>
      <c r="L26" s="9"/>
      <c r="M26" s="18"/>
      <c r="N26" s="18"/>
      <c r="O26" s="18"/>
      <c r="P26" s="9"/>
      <c r="Q26" s="10"/>
    </row>
    <row r="27" spans="1:17" x14ac:dyDescent="0.2">
      <c r="B27" s="7" t="s">
        <v>36</v>
      </c>
      <c r="C27" s="23"/>
      <c r="D27" s="24"/>
      <c r="F27" s="7"/>
      <c r="G27" s="9"/>
      <c r="H27" s="9"/>
      <c r="I27" s="9"/>
      <c r="J27" s="9"/>
      <c r="K27" s="9"/>
      <c r="L27" s="9"/>
      <c r="M27" s="18"/>
      <c r="N27" s="18"/>
      <c r="O27" s="18"/>
      <c r="P27" s="9"/>
      <c r="Q27" s="10"/>
    </row>
    <row r="28" spans="1:17" x14ac:dyDescent="0.2">
      <c r="B28" s="7" t="s">
        <v>17</v>
      </c>
      <c r="C28" s="23"/>
      <c r="D28" s="24"/>
      <c r="F28" s="7"/>
      <c r="G28" s="9"/>
      <c r="H28" s="9"/>
      <c r="I28" s="9"/>
      <c r="J28" s="9"/>
      <c r="K28" s="9"/>
      <c r="L28" s="9"/>
      <c r="M28" s="18"/>
      <c r="N28" s="18"/>
      <c r="O28" s="18"/>
      <c r="P28" s="9"/>
      <c r="Q28" s="10"/>
    </row>
    <row r="29" spans="1:17" x14ac:dyDescent="0.2">
      <c r="B29" s="7" t="s">
        <v>18</v>
      </c>
      <c r="C29" s="23"/>
      <c r="D29" s="24"/>
      <c r="F29" s="7"/>
      <c r="G29" s="9"/>
      <c r="H29" s="9"/>
      <c r="I29" s="9"/>
      <c r="J29" s="9"/>
      <c r="K29" s="9"/>
      <c r="L29" s="9"/>
      <c r="M29" s="18"/>
      <c r="N29" s="18"/>
      <c r="O29" s="18"/>
      <c r="P29" s="9"/>
      <c r="Q29" s="10"/>
    </row>
    <row r="30" spans="1:17" x14ac:dyDescent="0.2">
      <c r="B30" s="7"/>
      <c r="C30" s="18"/>
      <c r="D30" s="19"/>
      <c r="F30" s="7"/>
      <c r="G30" s="9"/>
      <c r="H30" s="9"/>
      <c r="I30" s="9"/>
      <c r="J30" s="9"/>
      <c r="K30" s="9"/>
      <c r="L30" s="9"/>
      <c r="M30" s="18"/>
      <c r="N30" s="18"/>
      <c r="O30" s="18"/>
      <c r="P30" s="9"/>
      <c r="Q30" s="10"/>
    </row>
    <row r="31" spans="1:17" x14ac:dyDescent="0.2">
      <c r="B31" s="7" t="s">
        <v>38</v>
      </c>
      <c r="C31" s="23">
        <f>+'Financial Model'!W30</f>
        <v>915</v>
      </c>
      <c r="D31" s="24"/>
      <c r="F31" s="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9"/>
    </row>
    <row r="32" spans="1:17" x14ac:dyDescent="0.2">
      <c r="B32" s="7"/>
      <c r="C32" s="18"/>
      <c r="D32" s="19"/>
      <c r="F32" s="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9"/>
    </row>
    <row r="33" spans="2:17" x14ac:dyDescent="0.2">
      <c r="B33" s="7" t="s">
        <v>19</v>
      </c>
      <c r="C33" s="22" t="s">
        <v>45</v>
      </c>
      <c r="D33" s="55">
        <f>+'Financial Model'!W3</f>
        <v>45182</v>
      </c>
      <c r="F33" s="8"/>
      <c r="G33" s="11"/>
      <c r="H33" s="11"/>
      <c r="I33" s="11"/>
      <c r="J33" s="11"/>
      <c r="K33" s="11"/>
      <c r="L33" s="11"/>
      <c r="M33" s="20"/>
      <c r="N33" s="20"/>
      <c r="O33" s="20"/>
      <c r="P33" s="11"/>
      <c r="Q33" s="12"/>
    </row>
    <row r="34" spans="2:17" x14ac:dyDescent="0.2">
      <c r="B34" s="8" t="s">
        <v>20</v>
      </c>
      <c r="C34" s="30" t="s">
        <v>21</v>
      </c>
      <c r="D34" s="31"/>
    </row>
    <row r="37" spans="2:17" x14ac:dyDescent="0.2">
      <c r="B37" s="25" t="s">
        <v>39</v>
      </c>
      <c r="C37" s="26"/>
      <c r="D37" s="27"/>
    </row>
    <row r="38" spans="2:17" x14ac:dyDescent="0.2">
      <c r="B38" s="7" t="s">
        <v>23</v>
      </c>
      <c r="C38" s="18"/>
      <c r="D38" s="19"/>
    </row>
    <row r="39" spans="2:17" x14ac:dyDescent="0.2">
      <c r="B39" s="7" t="s">
        <v>24</v>
      </c>
      <c r="C39" s="18"/>
      <c r="D39" s="19"/>
    </row>
    <row r="40" spans="2:17" x14ac:dyDescent="0.2">
      <c r="B40" s="7" t="s">
        <v>25</v>
      </c>
      <c r="C40" s="18"/>
      <c r="D40" s="19"/>
    </row>
    <row r="41" spans="2:17" x14ac:dyDescent="0.2">
      <c r="B41" s="7" t="s">
        <v>35</v>
      </c>
      <c r="C41" s="18"/>
      <c r="D41" s="19"/>
    </row>
    <row r="42" spans="2:17" x14ac:dyDescent="0.2">
      <c r="B42" s="7"/>
      <c r="C42" s="18"/>
      <c r="D42" s="19"/>
    </row>
    <row r="43" spans="2:17" x14ac:dyDescent="0.2">
      <c r="B43" s="7"/>
      <c r="C43" s="18"/>
      <c r="D43" s="19"/>
    </row>
    <row r="44" spans="2:17" x14ac:dyDescent="0.2">
      <c r="B44" s="8"/>
      <c r="C44" s="20"/>
      <c r="D44" s="21"/>
    </row>
  </sheetData>
  <mergeCells count="17">
    <mergeCell ref="C34:D34"/>
    <mergeCell ref="B37:D37"/>
    <mergeCell ref="F5:Q5"/>
    <mergeCell ref="C27:D27"/>
    <mergeCell ref="B22:D22"/>
    <mergeCell ref="C23:D23"/>
    <mergeCell ref="C31:D31"/>
    <mergeCell ref="C29:D29"/>
    <mergeCell ref="C28:D28"/>
    <mergeCell ref="C24:D24"/>
    <mergeCell ref="B5:D5"/>
    <mergeCell ref="B15:D15"/>
    <mergeCell ref="C16:D16"/>
    <mergeCell ref="C17:D17"/>
    <mergeCell ref="C18:D18"/>
    <mergeCell ref="C19:D19"/>
    <mergeCell ref="C25:D25"/>
  </mergeCells>
  <hyperlinks>
    <hyperlink ref="C34:D34" r:id="rId1" display="Link" xr:uid="{BC30B779-27F5-4AFF-833E-D263849D32F9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268C-095B-4E18-9CFC-2D41B6C124BF}">
  <dimension ref="B1:AG3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25" sqref="P25"/>
    </sheetView>
  </sheetViews>
  <sheetFormatPr defaultRowHeight="12.75" x14ac:dyDescent="0.2"/>
  <cols>
    <col min="1" max="1" width="4.28515625" style="1" customWidth="1"/>
    <col min="2" max="2" width="19.5703125" style="1" bestFit="1" customWidth="1"/>
    <col min="3" max="3" width="9.140625" style="1"/>
    <col min="4" max="4" width="9.140625" style="34"/>
    <col min="5" max="5" width="9.140625" style="1"/>
    <col min="6" max="6" width="9.140625" style="34"/>
    <col min="7" max="7" width="9.140625" style="1"/>
    <col min="8" max="8" width="9.140625" style="34"/>
    <col min="9" max="9" width="9.140625" style="1"/>
    <col min="10" max="10" width="9.140625" style="34"/>
    <col min="11" max="11" width="9.140625" style="1"/>
    <col min="12" max="12" width="9.140625" style="34"/>
    <col min="13" max="13" width="9.140625" style="1"/>
    <col min="14" max="14" width="9.140625" style="34"/>
    <col min="15" max="16384" width="9.140625" style="1"/>
  </cols>
  <sheetData>
    <row r="1" spans="2:33" s="32" customFormat="1" x14ac:dyDescent="0.2">
      <c r="C1" s="32" t="s">
        <v>56</v>
      </c>
      <c r="D1" s="33" t="s">
        <v>63</v>
      </c>
      <c r="E1" s="32" t="s">
        <v>58</v>
      </c>
      <c r="F1" s="33" t="s">
        <v>57</v>
      </c>
      <c r="G1" s="32" t="s">
        <v>59</v>
      </c>
      <c r="H1" s="33" t="s">
        <v>64</v>
      </c>
      <c r="I1" s="32" t="s">
        <v>60</v>
      </c>
      <c r="J1" s="33" t="s">
        <v>67</v>
      </c>
      <c r="K1" s="32" t="s">
        <v>61</v>
      </c>
      <c r="L1" s="33" t="s">
        <v>65</v>
      </c>
      <c r="M1" s="32" t="s">
        <v>62</v>
      </c>
      <c r="N1" s="33" t="s">
        <v>66</v>
      </c>
      <c r="R1" s="32" t="s">
        <v>40</v>
      </c>
      <c r="S1" s="58" t="s">
        <v>41</v>
      </c>
      <c r="T1" s="32" t="s">
        <v>42</v>
      </c>
      <c r="U1" s="58" t="s">
        <v>43</v>
      </c>
      <c r="V1" s="32" t="s">
        <v>44</v>
      </c>
      <c r="W1" s="32" t="s">
        <v>45</v>
      </c>
      <c r="X1" s="32" t="s">
        <v>46</v>
      </c>
      <c r="Y1" s="32" t="s">
        <v>47</v>
      </c>
      <c r="Z1" s="32" t="s">
        <v>48</v>
      </c>
      <c r="AA1" s="32" t="s">
        <v>49</v>
      </c>
      <c r="AB1" s="32" t="s">
        <v>50</v>
      </c>
      <c r="AC1" s="32" t="s">
        <v>51</v>
      </c>
      <c r="AD1" s="32" t="s">
        <v>52</v>
      </c>
      <c r="AE1" s="32" t="s">
        <v>53</v>
      </c>
      <c r="AF1" s="32" t="s">
        <v>54</v>
      </c>
      <c r="AG1" s="32" t="s">
        <v>55</v>
      </c>
    </row>
    <row r="2" spans="2:33" s="36" customFormat="1" x14ac:dyDescent="0.2">
      <c r="B2" s="35"/>
      <c r="D2" s="37"/>
      <c r="F2" s="37"/>
      <c r="H2" s="37"/>
      <c r="J2" s="37"/>
      <c r="L2" s="56">
        <f>+V2</f>
        <v>44712</v>
      </c>
      <c r="N2" s="56">
        <f>W2</f>
        <v>45077</v>
      </c>
      <c r="R2" s="40">
        <v>43251</v>
      </c>
      <c r="S2" s="40">
        <v>43616</v>
      </c>
      <c r="T2" s="40">
        <v>43982</v>
      </c>
      <c r="U2" s="40">
        <v>44347</v>
      </c>
      <c r="V2" s="40">
        <v>44712</v>
      </c>
      <c r="W2" s="40">
        <v>45077</v>
      </c>
    </row>
    <row r="3" spans="2:33" s="36" customFormat="1" x14ac:dyDescent="0.2">
      <c r="B3" s="35"/>
      <c r="D3" s="37"/>
      <c r="F3" s="37"/>
      <c r="H3" s="37"/>
      <c r="J3" s="37"/>
      <c r="L3" s="37"/>
      <c r="N3" s="57">
        <f>W3</f>
        <v>45182</v>
      </c>
      <c r="W3" s="38">
        <v>45182</v>
      </c>
    </row>
    <row r="4" spans="2:33" s="42" customFormat="1" x14ac:dyDescent="0.2">
      <c r="B4" s="41" t="s">
        <v>72</v>
      </c>
      <c r="D4" s="43"/>
      <c r="F4" s="43"/>
      <c r="H4" s="43"/>
      <c r="J4" s="43"/>
      <c r="L4" s="43"/>
      <c r="N4" s="43"/>
      <c r="R4" s="44">
        <v>32.643999999999998</v>
      </c>
      <c r="S4" s="44">
        <v>89.475999999999999</v>
      </c>
      <c r="T4" s="44">
        <v>75.924000000000007</v>
      </c>
      <c r="U4" s="44">
        <v>90.471000000000004</v>
      </c>
      <c r="V4" s="44">
        <v>113.55500000000001</v>
      </c>
      <c r="W4" s="44">
        <v>104.084</v>
      </c>
    </row>
    <row r="5" spans="2:33" s="42" customFormat="1" x14ac:dyDescent="0.2">
      <c r="B5" s="41" t="s">
        <v>73</v>
      </c>
      <c r="D5" s="43"/>
      <c r="F5" s="43"/>
      <c r="H5" s="43"/>
      <c r="J5" s="43"/>
      <c r="L5" s="43"/>
      <c r="N5" s="43"/>
      <c r="R5" s="44">
        <v>1.548</v>
      </c>
      <c r="S5" s="44">
        <v>0.193</v>
      </c>
      <c r="T5" s="44">
        <v>0.16500000000000001</v>
      </c>
      <c r="U5" s="44">
        <v>0.217</v>
      </c>
      <c r="V5" s="44">
        <v>0.47699999999999998</v>
      </c>
      <c r="W5" s="44">
        <v>0.49099999999999999</v>
      </c>
    </row>
    <row r="6" spans="2:33" s="2" customFormat="1" x14ac:dyDescent="0.2">
      <c r="B6" s="2" t="s">
        <v>68</v>
      </c>
      <c r="C6" s="2">
        <f t="shared" ref="C6" si="0">+C4+C5</f>
        <v>0</v>
      </c>
      <c r="D6" s="39">
        <f t="shared" ref="D6" si="1">+D4+D5</f>
        <v>0</v>
      </c>
      <c r="E6" s="2">
        <f t="shared" ref="E6" si="2">+E4+E5</f>
        <v>0</v>
      </c>
      <c r="F6" s="39">
        <f t="shared" ref="F6" si="3">+F4+F5</f>
        <v>0</v>
      </c>
      <c r="G6" s="2">
        <f t="shared" ref="G6" si="4">+G4+G5</f>
        <v>0</v>
      </c>
      <c r="H6" s="39">
        <f t="shared" ref="H6" si="5">+H4+H5</f>
        <v>0</v>
      </c>
      <c r="I6" s="2">
        <f t="shared" ref="I6" si="6">+I4+I5</f>
        <v>0</v>
      </c>
      <c r="J6" s="39">
        <f t="shared" ref="J6" si="7">+J4+J5</f>
        <v>0</v>
      </c>
      <c r="K6" s="2">
        <f t="shared" ref="K6" si="8">+K4+K5</f>
        <v>0</v>
      </c>
      <c r="L6" s="39">
        <f t="shared" ref="L6" si="9">+L4+L5</f>
        <v>0</v>
      </c>
      <c r="M6" s="2">
        <f t="shared" ref="M6" si="10">+M4+M5</f>
        <v>0</v>
      </c>
      <c r="N6" s="39">
        <f t="shared" ref="N6" si="11">+N4+N5</f>
        <v>0</v>
      </c>
      <c r="R6" s="45">
        <f t="shared" ref="R6:T6" si="12">+R4+R5</f>
        <v>34.192</v>
      </c>
      <c r="S6" s="45">
        <f t="shared" si="12"/>
        <v>89.668999999999997</v>
      </c>
      <c r="T6" s="45">
        <f t="shared" si="12"/>
        <v>76.089000000000013</v>
      </c>
      <c r="U6" s="45">
        <f>+U4+U5</f>
        <v>90.688000000000002</v>
      </c>
      <c r="V6" s="45">
        <f>+V4+V5</f>
        <v>114.03200000000001</v>
      </c>
      <c r="W6" s="45">
        <f>+W4+W5</f>
        <v>104.575</v>
      </c>
    </row>
    <row r="7" spans="2:33" x14ac:dyDescent="0.2">
      <c r="B7" s="1" t="s">
        <v>69</v>
      </c>
      <c r="R7" s="46">
        <v>10.092000000000001</v>
      </c>
      <c r="S7" s="46">
        <v>35.021000000000001</v>
      </c>
      <c r="T7" s="46">
        <v>24.532</v>
      </c>
      <c r="U7" s="46">
        <v>27.538</v>
      </c>
      <c r="V7" s="46">
        <v>40.42</v>
      </c>
      <c r="W7" s="46">
        <v>37.229999999999997</v>
      </c>
    </row>
    <row r="8" spans="2:33" s="2" customFormat="1" x14ac:dyDescent="0.2">
      <c r="B8" s="2" t="s">
        <v>70</v>
      </c>
      <c r="C8" s="2">
        <f t="shared" ref="C8" si="13">C6-C7</f>
        <v>0</v>
      </c>
      <c r="D8" s="39">
        <f t="shared" ref="D8" si="14">D6-D7</f>
        <v>0</v>
      </c>
      <c r="E8" s="2">
        <f t="shared" ref="E8" si="15">E6-E7</f>
        <v>0</v>
      </c>
      <c r="F8" s="39">
        <f t="shared" ref="F8" si="16">F6-F7</f>
        <v>0</v>
      </c>
      <c r="G8" s="2">
        <f t="shared" ref="G8" si="17">G6-G7</f>
        <v>0</v>
      </c>
      <c r="H8" s="39">
        <f t="shared" ref="H8" si="18">H6-H7</f>
        <v>0</v>
      </c>
      <c r="I8" s="2">
        <f t="shared" ref="I8" si="19">I6-I7</f>
        <v>0</v>
      </c>
      <c r="J8" s="39">
        <f t="shared" ref="J8" si="20">J6-J7</f>
        <v>0</v>
      </c>
      <c r="K8" s="2">
        <f t="shared" ref="K8" si="21">K6-K7</f>
        <v>0</v>
      </c>
      <c r="L8" s="39">
        <f t="shared" ref="L8" si="22">L6-L7</f>
        <v>0</v>
      </c>
      <c r="M8" s="2">
        <f t="shared" ref="M8" si="23">M6-M7</f>
        <v>0</v>
      </c>
      <c r="N8" s="39">
        <f t="shared" ref="N8" si="24">N6-N7</f>
        <v>0</v>
      </c>
      <c r="R8" s="45">
        <f t="shared" ref="R8:U8" si="25">R6-R7</f>
        <v>24.1</v>
      </c>
      <c r="S8" s="45">
        <f t="shared" si="25"/>
        <v>54.647999999999996</v>
      </c>
      <c r="T8" s="45">
        <f t="shared" si="25"/>
        <v>51.557000000000016</v>
      </c>
      <c r="U8" s="45">
        <f t="shared" si="25"/>
        <v>63.150000000000006</v>
      </c>
      <c r="V8" s="45">
        <f>V6-V7</f>
        <v>73.612000000000009</v>
      </c>
      <c r="W8" s="45">
        <f>W6-W7</f>
        <v>67.344999999999999</v>
      </c>
    </row>
    <row r="9" spans="2:33" x14ac:dyDescent="0.2">
      <c r="B9" s="1" t="s">
        <v>71</v>
      </c>
      <c r="R9" s="46">
        <v>8.5</v>
      </c>
      <c r="S9" s="46">
        <v>14.891</v>
      </c>
      <c r="T9" s="46">
        <v>16.013999999999999</v>
      </c>
      <c r="U9" s="46">
        <v>22.024999999999999</v>
      </c>
      <c r="V9" s="46">
        <v>46.179000000000002</v>
      </c>
      <c r="W9" s="46">
        <v>67.856999999999999</v>
      </c>
    </row>
    <row r="10" spans="2:33" x14ac:dyDescent="0.2">
      <c r="B10" s="1" t="s">
        <v>74</v>
      </c>
      <c r="R10" s="46">
        <v>6.0759999999999996</v>
      </c>
      <c r="S10" s="46">
        <v>7.8520000000000003</v>
      </c>
      <c r="T10" s="46">
        <v>5.7469999999999999</v>
      </c>
      <c r="U10" s="46">
        <v>7.2690000000000001</v>
      </c>
      <c r="V10" s="46">
        <v>12.339</v>
      </c>
      <c r="W10" s="46">
        <v>12.012</v>
      </c>
    </row>
    <row r="11" spans="2:33" x14ac:dyDescent="0.2">
      <c r="B11" s="1" t="s">
        <v>75</v>
      </c>
      <c r="R11" s="46">
        <v>6.7240000000000002</v>
      </c>
      <c r="S11" s="46">
        <v>12.536</v>
      </c>
      <c r="T11" s="46">
        <v>13.172000000000001</v>
      </c>
      <c r="U11" s="46">
        <v>13.94</v>
      </c>
      <c r="V11" s="46">
        <v>13.558</v>
      </c>
      <c r="W11" s="46">
        <v>14.055999999999999</v>
      </c>
    </row>
    <row r="12" spans="2:33" s="2" customFormat="1" x14ac:dyDescent="0.2">
      <c r="B12" s="2" t="s">
        <v>76</v>
      </c>
      <c r="C12" s="2">
        <f t="shared" ref="C12" si="26">C8-C9-C10-C11</f>
        <v>0</v>
      </c>
      <c r="D12" s="39">
        <f t="shared" ref="D12" si="27">D8-D9-D10-D11</f>
        <v>0</v>
      </c>
      <c r="E12" s="2">
        <f t="shared" ref="E12" si="28">E8-E9-E10-E11</f>
        <v>0</v>
      </c>
      <c r="F12" s="39">
        <f t="shared" ref="F12" si="29">F8-F9-F10-F11</f>
        <v>0</v>
      </c>
      <c r="G12" s="2">
        <f t="shared" ref="G12" si="30">G8-G9-G10-G11</f>
        <v>0</v>
      </c>
      <c r="H12" s="39">
        <f t="shared" ref="H12" si="31">H8-H9-H10-H11</f>
        <v>0</v>
      </c>
      <c r="I12" s="2">
        <f t="shared" ref="I12" si="32">I8-I9-I10-I11</f>
        <v>0</v>
      </c>
      <c r="J12" s="39">
        <f t="shared" ref="J12" si="33">J8-J9-J10-J11</f>
        <v>0</v>
      </c>
      <c r="K12" s="2">
        <f t="shared" ref="K12" si="34">K8-K9-K10-K11</f>
        <v>0</v>
      </c>
      <c r="L12" s="39">
        <f t="shared" ref="L12" si="35">L8-L9-L10-L11</f>
        <v>0</v>
      </c>
      <c r="M12" s="2">
        <f t="shared" ref="M12" si="36">M8-M9-M10-M11</f>
        <v>0</v>
      </c>
      <c r="N12" s="39">
        <f t="shared" ref="N12" si="37">N8-N9-N10-N11</f>
        <v>0</v>
      </c>
      <c r="R12" s="45">
        <f t="shared" ref="R12:U12" si="38">R8-R9-R10-R11</f>
        <v>2.8000000000000007</v>
      </c>
      <c r="S12" s="45">
        <f t="shared" si="38"/>
        <v>19.369</v>
      </c>
      <c r="T12" s="45">
        <f t="shared" si="38"/>
        <v>16.62400000000002</v>
      </c>
      <c r="U12" s="45">
        <f t="shared" si="38"/>
        <v>19.916000000000011</v>
      </c>
      <c r="V12" s="45">
        <f>V8-V9-V10-V11</f>
        <v>1.5360000000000067</v>
      </c>
      <c r="W12" s="45">
        <f>W8-W9-W10-W11</f>
        <v>-26.58</v>
      </c>
    </row>
    <row r="13" spans="2:33" x14ac:dyDescent="0.2">
      <c r="B13" s="1" t="s">
        <v>77</v>
      </c>
      <c r="R13" s="46">
        <v>8.1000000000000003E-2</v>
      </c>
      <c r="S13" s="46">
        <v>0.28899999999999998</v>
      </c>
      <c r="T13" s="46">
        <v>-0.40100000000000002</v>
      </c>
      <c r="U13" s="46">
        <v>-0.73099999999999998</v>
      </c>
      <c r="V13" s="46">
        <v>0.59199999999999997</v>
      </c>
      <c r="W13" s="46">
        <v>7.0999999999999994E-2</v>
      </c>
    </row>
    <row r="14" spans="2:33" x14ac:dyDescent="0.2">
      <c r="B14" s="1" t="s">
        <v>78</v>
      </c>
      <c r="C14" s="1">
        <f t="shared" ref="C14" si="39">C12+C13</f>
        <v>0</v>
      </c>
      <c r="D14" s="34">
        <f t="shared" ref="D14" si="40">D12+D13</f>
        <v>0</v>
      </c>
      <c r="E14" s="1">
        <f t="shared" ref="E14" si="41">E12+E13</f>
        <v>0</v>
      </c>
      <c r="F14" s="34">
        <f t="shared" ref="F14" si="42">F12+F13</f>
        <v>0</v>
      </c>
      <c r="G14" s="1">
        <f t="shared" ref="G14" si="43">G12+G13</f>
        <v>0</v>
      </c>
      <c r="H14" s="34">
        <f t="shared" ref="H14" si="44">H12+H13</f>
        <v>0</v>
      </c>
      <c r="I14" s="1">
        <f t="shared" ref="I14" si="45">I12+I13</f>
        <v>0</v>
      </c>
      <c r="J14" s="34">
        <f t="shared" ref="J14" si="46">J12+J13</f>
        <v>0</v>
      </c>
      <c r="K14" s="1">
        <f t="shared" ref="K14" si="47">K12+K13</f>
        <v>0</v>
      </c>
      <c r="L14" s="34">
        <f t="shared" ref="L14" si="48">L12+L13</f>
        <v>0</v>
      </c>
      <c r="M14" s="1">
        <f t="shared" ref="M14" si="49">M12+M13</f>
        <v>0</v>
      </c>
      <c r="N14" s="34">
        <f t="shared" ref="N14" si="50">N12+N13</f>
        <v>0</v>
      </c>
      <c r="R14" s="46">
        <f t="shared" ref="R14:U14" si="51">R12+R13</f>
        <v>2.8810000000000007</v>
      </c>
      <c r="S14" s="46">
        <f t="shared" si="51"/>
        <v>19.658000000000001</v>
      </c>
      <c r="T14" s="46">
        <f t="shared" si="51"/>
        <v>16.22300000000002</v>
      </c>
      <c r="U14" s="46">
        <f t="shared" si="51"/>
        <v>19.185000000000009</v>
      </c>
      <c r="V14" s="46">
        <f>V12+V13</f>
        <v>2.1280000000000068</v>
      </c>
      <c r="W14" s="46">
        <f>W12+W13</f>
        <v>-26.508999999999997</v>
      </c>
    </row>
    <row r="15" spans="2:33" x14ac:dyDescent="0.2">
      <c r="B15" s="1" t="s">
        <v>79</v>
      </c>
      <c r="R15" s="46">
        <v>-0.71299999999999997</v>
      </c>
      <c r="S15" s="46">
        <v>2.2480000000000002</v>
      </c>
      <c r="T15" s="46">
        <v>0.32900000000000001</v>
      </c>
      <c r="U15" s="46">
        <v>-2.3730000000000002</v>
      </c>
      <c r="V15" s="46">
        <v>-8.6839999999999993</v>
      </c>
      <c r="W15" s="46">
        <v>-5.6040000000000001</v>
      </c>
    </row>
    <row r="16" spans="2:33" s="2" customFormat="1" x14ac:dyDescent="0.2">
      <c r="B16" s="2" t="s">
        <v>80</v>
      </c>
      <c r="C16" s="2">
        <f t="shared" ref="C16" si="52">C14-C15</f>
        <v>0</v>
      </c>
      <c r="D16" s="39">
        <f t="shared" ref="D16" si="53">D14-D15</f>
        <v>0</v>
      </c>
      <c r="E16" s="2">
        <f t="shared" ref="E16" si="54">E14-E15</f>
        <v>0</v>
      </c>
      <c r="F16" s="39">
        <f t="shared" ref="F16" si="55">F14-F15</f>
        <v>0</v>
      </c>
      <c r="G16" s="2">
        <f t="shared" ref="G16" si="56">G14-G15</f>
        <v>0</v>
      </c>
      <c r="H16" s="39">
        <f t="shared" ref="H16" si="57">H14-H15</f>
        <v>0</v>
      </c>
      <c r="I16" s="2">
        <f t="shared" ref="I16" si="58">I14-I15</f>
        <v>0</v>
      </c>
      <c r="J16" s="39">
        <f t="shared" ref="J16" si="59">J14-J15</f>
        <v>0</v>
      </c>
      <c r="K16" s="2">
        <f t="shared" ref="K16" si="60">K14-K15</f>
        <v>0</v>
      </c>
      <c r="L16" s="39">
        <f t="shared" ref="L16" si="61">L14-L15</f>
        <v>0</v>
      </c>
      <c r="M16" s="2">
        <f t="shared" ref="M16" si="62">M14-M15</f>
        <v>0</v>
      </c>
      <c r="N16" s="39">
        <f t="shared" ref="N16" si="63">N14-N15</f>
        <v>0</v>
      </c>
      <c r="R16" s="45">
        <f t="shared" ref="R16:U16" si="64">R14-R15</f>
        <v>3.5940000000000007</v>
      </c>
      <c r="S16" s="45">
        <f t="shared" si="64"/>
        <v>17.41</v>
      </c>
      <c r="T16" s="45">
        <f t="shared" si="64"/>
        <v>15.89400000000002</v>
      </c>
      <c r="U16" s="45">
        <f t="shared" si="64"/>
        <v>21.55800000000001</v>
      </c>
      <c r="V16" s="45">
        <f>V14-V15</f>
        <v>10.812000000000006</v>
      </c>
      <c r="W16" s="45">
        <f>W14-W15</f>
        <v>-20.904999999999998</v>
      </c>
    </row>
    <row r="17" spans="2:23" s="52" customFormat="1" x14ac:dyDescent="0.2">
      <c r="B17" s="52" t="s">
        <v>81</v>
      </c>
      <c r="D17" s="53"/>
      <c r="F17" s="53"/>
      <c r="H17" s="53"/>
      <c r="J17" s="53"/>
      <c r="L17" s="53"/>
      <c r="N17" s="53"/>
      <c r="R17" s="52">
        <f t="shared" ref="R17" si="65">R16/R18</f>
        <v>9.5789834225217391E-2</v>
      </c>
      <c r="S17" s="52">
        <f t="shared" ref="S17" si="66">S16/S18</f>
        <v>0.45412906483661436</v>
      </c>
      <c r="T17" s="52">
        <f t="shared" ref="T17:U17" si="67">T16/T18</f>
        <v>0.41300581128851421</v>
      </c>
      <c r="U17" s="52">
        <f t="shared" si="67"/>
        <v>0.55404877088965387</v>
      </c>
      <c r="V17" s="52">
        <f>V16/V18</f>
        <v>0.2760065245981882</v>
      </c>
      <c r="W17" s="52">
        <f>W16/W18</f>
        <v>-0.53567201508460593</v>
      </c>
    </row>
    <row r="18" spans="2:23" s="46" customFormat="1" x14ac:dyDescent="0.2">
      <c r="B18" s="46" t="s">
        <v>4</v>
      </c>
      <c r="D18" s="51"/>
      <c r="F18" s="51"/>
      <c r="H18" s="51"/>
      <c r="J18" s="51"/>
      <c r="L18" s="51"/>
      <c r="N18" s="51"/>
      <c r="R18" s="46">
        <v>37.519638999999998</v>
      </c>
      <c r="S18" s="46">
        <v>38.337119000000001</v>
      </c>
      <c r="T18" s="46">
        <v>38.483719999999998</v>
      </c>
      <c r="U18" s="46">
        <v>38.909931999999998</v>
      </c>
      <c r="V18" s="46">
        <v>39.172986999999999</v>
      </c>
      <c r="W18" s="46">
        <v>39.025745999999998</v>
      </c>
    </row>
    <row r="20" spans="2:23" s="47" customFormat="1" x14ac:dyDescent="0.2">
      <c r="B20" s="47" t="s">
        <v>82</v>
      </c>
      <c r="D20" s="48"/>
      <c r="F20" s="48"/>
      <c r="H20" s="48"/>
      <c r="J20" s="48"/>
      <c r="L20" s="48"/>
      <c r="N20" s="48"/>
      <c r="R20" s="59" t="s">
        <v>92</v>
      </c>
      <c r="S20" s="47">
        <f t="shared" ref="S20:W20" si="68">S6/R6-1</f>
        <v>1.6225140383715488</v>
      </c>
      <c r="T20" s="47">
        <f t="shared" si="68"/>
        <v>-0.151445873155717</v>
      </c>
      <c r="U20" s="47">
        <f t="shared" si="68"/>
        <v>0.19186741841790522</v>
      </c>
      <c r="V20" s="47">
        <f t="shared" si="68"/>
        <v>0.25741002117148915</v>
      </c>
      <c r="W20" s="47">
        <f>W6/V6-1</f>
        <v>-8.2932860951312026E-2</v>
      </c>
    </row>
    <row r="21" spans="2:23" x14ac:dyDescent="0.2">
      <c r="B21" s="1" t="s">
        <v>83</v>
      </c>
      <c r="R21" s="59" t="s">
        <v>92</v>
      </c>
      <c r="S21" s="59" t="s">
        <v>92</v>
      </c>
      <c r="T21" s="59" t="s">
        <v>92</v>
      </c>
      <c r="U21" s="59" t="s">
        <v>92</v>
      </c>
      <c r="V21" s="59" t="s">
        <v>92</v>
      </c>
      <c r="W21" s="59" t="s">
        <v>92</v>
      </c>
    </row>
    <row r="23" spans="2:23" s="49" customFormat="1" x14ac:dyDescent="0.2">
      <c r="B23" s="49" t="s">
        <v>84</v>
      </c>
      <c r="D23" s="50"/>
      <c r="F23" s="50"/>
      <c r="H23" s="50"/>
      <c r="J23" s="50"/>
      <c r="L23" s="50"/>
      <c r="N23" s="50"/>
      <c r="R23" s="49">
        <f t="shared" ref="R23:T23" si="69">R8/R6</f>
        <v>0.70484323818437067</v>
      </c>
      <c r="S23" s="49">
        <f t="shared" si="69"/>
        <v>0.60944139000100372</v>
      </c>
      <c r="T23" s="49">
        <f t="shared" ref="T23:V23" si="70">T8/T6</f>
        <v>0.67758808763421796</v>
      </c>
      <c r="U23" s="49">
        <f t="shared" si="70"/>
        <v>0.69634350741002127</v>
      </c>
      <c r="V23" s="49">
        <f t="shared" ref="V23:W23" si="71">V8/V6</f>
        <v>0.64553809456994526</v>
      </c>
      <c r="W23" s="49">
        <f>W8/W6</f>
        <v>0.64398756873057617</v>
      </c>
    </row>
    <row r="24" spans="2:23" s="49" customFormat="1" x14ac:dyDescent="0.2">
      <c r="B24" s="49" t="s">
        <v>85</v>
      </c>
      <c r="D24" s="50"/>
      <c r="F24" s="50"/>
      <c r="H24" s="50"/>
      <c r="J24" s="50"/>
      <c r="L24" s="50"/>
      <c r="N24" s="50"/>
      <c r="R24" s="49">
        <f t="shared" ref="R24:T24" si="72">R12/R6</f>
        <v>8.1890500701918598E-2</v>
      </c>
      <c r="S24" s="49">
        <f t="shared" si="72"/>
        <v>0.21600553145457183</v>
      </c>
      <c r="T24" s="49">
        <f t="shared" ref="T24:V24" si="73">T12/T6</f>
        <v>0.21848098936771435</v>
      </c>
      <c r="U24" s="49">
        <f t="shared" si="73"/>
        <v>0.21961009174311938</v>
      </c>
      <c r="V24" s="49">
        <f t="shared" ref="V24:W24" si="74">V12/V6</f>
        <v>1.3469903185070915E-2</v>
      </c>
      <c r="W24" s="49">
        <f>W12/W6</f>
        <v>-0.25417164714319862</v>
      </c>
    </row>
    <row r="25" spans="2:23" s="49" customFormat="1" x14ac:dyDescent="0.2">
      <c r="B25" s="49" t="s">
        <v>86</v>
      </c>
      <c r="D25" s="50"/>
      <c r="F25" s="50"/>
      <c r="H25" s="50"/>
      <c r="J25" s="50"/>
      <c r="L25" s="50"/>
      <c r="N25" s="50"/>
      <c r="R25" s="49">
        <f t="shared" ref="R25:T25" si="75">R16/R6</f>
        <v>0.10511230697239123</v>
      </c>
      <c r="S25" s="49">
        <f t="shared" si="75"/>
        <v>0.19415851632113662</v>
      </c>
      <c r="T25" s="49">
        <f t="shared" ref="T25:V25" si="76">T16/T6</f>
        <v>0.20888696132161044</v>
      </c>
      <c r="U25" s="49">
        <f t="shared" si="76"/>
        <v>0.23771612561750188</v>
      </c>
      <c r="V25" s="49">
        <f t="shared" ref="V25:W25" si="77">V16/V6</f>
        <v>9.4815490388662882E-2</v>
      </c>
      <c r="W25" s="49">
        <f>W16/W6</f>
        <v>-0.19990437485058568</v>
      </c>
    </row>
    <row r="26" spans="2:23" s="49" customFormat="1" x14ac:dyDescent="0.2">
      <c r="B26" s="49" t="s">
        <v>87</v>
      </c>
      <c r="D26" s="50"/>
      <c r="F26" s="50"/>
      <c r="H26" s="50"/>
      <c r="J26" s="50"/>
      <c r="L26" s="50"/>
      <c r="N26" s="50"/>
      <c r="R26" s="49">
        <f t="shared" ref="R26:T26" si="78">R15/R14</f>
        <v>-0.24748351266921201</v>
      </c>
      <c r="S26" s="49">
        <f t="shared" si="78"/>
        <v>0.11435547868552244</v>
      </c>
      <c r="T26" s="49">
        <f t="shared" ref="T26:V26" si="79">T15/T14</f>
        <v>2.027984959625221E-2</v>
      </c>
      <c r="U26" s="49">
        <f t="shared" si="79"/>
        <v>-0.12369038311180605</v>
      </c>
      <c r="V26" s="49">
        <f t="shared" ref="V26:W26" si="80">V15/V14</f>
        <v>-4.0808270676691594</v>
      </c>
      <c r="W26" s="49">
        <f>W15/W14</f>
        <v>0.21139990192010263</v>
      </c>
    </row>
    <row r="29" spans="2:23" x14ac:dyDescent="0.2">
      <c r="B29" s="54" t="s">
        <v>88</v>
      </c>
    </row>
    <row r="30" spans="2:23" x14ac:dyDescent="0.2">
      <c r="B30" s="1" t="s">
        <v>90</v>
      </c>
      <c r="R30" s="1">
        <v>377</v>
      </c>
      <c r="S30" s="1">
        <v>466</v>
      </c>
      <c r="U30" s="1">
        <v>634</v>
      </c>
      <c r="W30" s="1">
        <v>915</v>
      </c>
    </row>
    <row r="36" spans="2:2" x14ac:dyDescent="0.2">
      <c r="B36" s="54" t="s">
        <v>91</v>
      </c>
    </row>
  </sheetData>
  <hyperlinks>
    <hyperlink ref="U1" r:id="rId1" xr:uid="{AD3036FD-D9A6-45A9-821F-41310EE869E0}"/>
    <hyperlink ref="S1" r:id="rId2" xr:uid="{AE49B9F8-13B2-4228-971E-3B4557DDC5F1}"/>
  </hyperlinks>
  <pageMargins left="0.7" right="0.7" top="0.75" bottom="0.75" header="0.3" footer="0.3"/>
  <pageSetup paperSize="125" orientation="portrait" horizontalDpi="203" verticalDpi="203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2022-08-29T15:15:16Z</dcterms:created>
  <dcterms:modified xsi:type="dcterms:W3CDTF">2023-10-09T15:57:05Z</dcterms:modified>
</cp:coreProperties>
</file>