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21496D18-E581-452E-968A-384D244EE95C}" xr6:coauthVersionLast="47" xr6:coauthVersionMax="47" xr10:uidLastSave="{00000000-0000-0000-0000-000000000000}"/>
  <bookViews>
    <workbookView xWindow="1635" yWindow="1950" windowWidth="27165" windowHeight="1410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J4" i="1"/>
  <c r="I4" i="1"/>
  <c r="AG4" i="1" l="1"/>
  <c r="AI4" i="1"/>
  <c r="L4" i="1"/>
  <c r="K4" i="1"/>
  <c r="H4" i="1"/>
  <c r="G4" i="1"/>
  <c r="F4" i="1"/>
  <c r="Z7" i="1"/>
  <c r="X7" i="1"/>
  <c r="W7" i="1"/>
  <c r="V7" i="1"/>
  <c r="U7" i="1"/>
  <c r="F9" i="1" l="1"/>
  <c r="K12" i="1"/>
  <c r="L12" i="1"/>
  <c r="R7" i="1" l="1"/>
  <c r="AH7" i="1"/>
  <c r="AB7" i="1" l="1"/>
  <c r="AA7" i="1"/>
  <c r="AG7" i="1"/>
  <c r="AF7" i="1"/>
  <c r="AI7" i="1" l="1"/>
  <c r="G7" i="1"/>
  <c r="L7" i="1"/>
  <c r="K7" i="1"/>
  <c r="F7" i="1"/>
  <c r="H7" i="1"/>
  <c r="Q7" i="1" l="1"/>
  <c r="I7" i="1"/>
  <c r="J7" i="1" l="1"/>
  <c r="I5" i="1"/>
  <c r="S9" i="1" l="1"/>
  <c r="R9" i="1"/>
  <c r="Q9" i="1"/>
  <c r="X9" i="1"/>
  <c r="W9" i="1"/>
  <c r="V9" i="1"/>
  <c r="U9" i="1"/>
  <c r="Z9" i="1"/>
  <c r="AB9" i="1"/>
  <c r="AA9" i="1"/>
  <c r="AF9" i="1"/>
  <c r="AI9" i="1"/>
  <c r="AH9" i="1"/>
  <c r="AG9" i="1"/>
  <c r="L9" i="1"/>
  <c r="K9" i="1"/>
  <c r="G9" i="1"/>
  <c r="D4" i="2"/>
  <c r="D3" i="2"/>
  <c r="I9" i="1" s="1"/>
  <c r="H9" i="1" l="1"/>
  <c r="J9" i="1" s="1"/>
  <c r="Q8" i="1"/>
  <c r="R8" i="1"/>
  <c r="S8" i="1"/>
  <c r="I8" i="1"/>
  <c r="G8" i="1"/>
  <c r="F8" i="1"/>
  <c r="L8" i="1"/>
  <c r="K8" i="1"/>
  <c r="AA8" i="1"/>
  <c r="Z8" i="1"/>
  <c r="H8" i="1" l="1"/>
  <c r="J8" i="1" s="1"/>
  <c r="U8" i="1"/>
  <c r="W8" i="1"/>
  <c r="X8" i="1"/>
  <c r="V8" i="1"/>
  <c r="AB8" i="1" l="1"/>
  <c r="AC8" i="1" l="1"/>
  <c r="AH8" i="1" l="1"/>
  <c r="AG8" i="1"/>
  <c r="AF8" i="1"/>
  <c r="O5" i="1" l="1"/>
  <c r="N5" i="1"/>
  <c r="M5" i="1"/>
  <c r="AI5" i="1"/>
  <c r="AH5" i="1"/>
  <c r="AG5" i="1"/>
  <c r="AF5" i="1"/>
  <c r="AE5" i="1"/>
  <c r="AC5" i="1"/>
  <c r="AB5" i="1"/>
  <c r="Z5" i="1"/>
  <c r="X5" i="1"/>
  <c r="W5" i="1"/>
  <c r="V5" i="1"/>
  <c r="U5" i="1"/>
  <c r="S5" i="1"/>
  <c r="R5" i="1"/>
  <c r="Q5" i="1"/>
  <c r="L5" i="1"/>
  <c r="K5" i="1"/>
  <c r="J5" i="1"/>
  <c r="H5" i="1"/>
  <c r="G5" i="1"/>
  <c r="F5" i="1"/>
  <c r="AI6" i="1" l="1"/>
  <c r="AH6" i="1"/>
  <c r="AG6" i="1"/>
  <c r="AF6" i="1"/>
  <c r="AF3" i="1"/>
  <c r="AE3" i="1"/>
  <c r="Z6" i="1"/>
  <c r="X6" i="1"/>
  <c r="W6" i="1"/>
  <c r="V6" i="1"/>
  <c r="U6" i="1"/>
  <c r="L6" i="1"/>
  <c r="K6" i="1"/>
  <c r="F6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6" i="1" l="1"/>
  <c r="AE6" i="1"/>
  <c r="G6" i="1"/>
  <c r="I6" i="1" l="1"/>
  <c r="H6" i="1"/>
  <c r="J6" i="1" l="1"/>
  <c r="Q4" i="1"/>
  <c r="Z4" i="1"/>
  <c r="U4" i="1" l="1"/>
  <c r="V4" i="1"/>
  <c r="X4" i="1" l="1"/>
  <c r="W4" i="1" l="1"/>
</calcChain>
</file>

<file path=xl/sharedStrings.xml><?xml version="1.0" encoding="utf-8"?>
<sst xmlns="http://schemas.openxmlformats.org/spreadsheetml/2006/main" count="90" uniqueCount="78">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</sst>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SGE.xlsx" TargetMode="External"/><Relationship Id="rId1" Type="http://schemas.openxmlformats.org/officeDocument/2006/relationships/externalLinkPath" Target="&#163;S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SPOT.xlsx" TargetMode="External"/><Relationship Id="rId1" Type="http://schemas.openxmlformats.org/officeDocument/2006/relationships/externalLinkPath" Target="$SP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9.8859999999999992</v>
          </cell>
        </row>
        <row r="7">
          <cell r="C7">
            <v>1016</v>
          </cell>
        </row>
        <row r="11">
          <cell r="C11">
            <v>-792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H124</v>
          </cell>
          <cell r="D27">
            <v>45428</v>
          </cell>
        </row>
        <row r="32">
          <cell r="C32">
            <v>26.149764972535884</v>
          </cell>
        </row>
        <row r="33">
          <cell r="C33">
            <v>4.4660631391729657</v>
          </cell>
        </row>
        <row r="34">
          <cell r="C34">
            <v>9.2317794117647036</v>
          </cell>
        </row>
      </sheetData>
      <sheetData sheetId="1">
        <row r="20">
          <cell r="M20">
            <v>0.92881944444444442</v>
          </cell>
        </row>
        <row r="21">
          <cell r="M21">
            <v>0.18663194444444445</v>
          </cell>
        </row>
        <row r="22">
          <cell r="M22">
            <v>0.13541666666666666</v>
          </cell>
        </row>
        <row r="23">
          <cell r="M23">
            <v>0.23152709359605911</v>
          </cell>
        </row>
        <row r="25">
          <cell r="M25">
            <v>5.9797608095676136E-2</v>
          </cell>
          <cell r="U25">
            <v>-2.9952706253284278E-2</v>
          </cell>
          <cell r="V25">
            <v>5.4712892741061836E-2</v>
          </cell>
          <cell r="W25">
            <v>0.1217257318952234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400.68</v>
          </cell>
        </row>
        <row r="7">
          <cell r="C7">
            <v>201</v>
          </cell>
        </row>
        <row r="8">
          <cell r="C8">
            <v>80536.680000000008</v>
          </cell>
        </row>
        <row r="11">
          <cell r="C11">
            <v>5959</v>
          </cell>
        </row>
        <row r="12">
          <cell r="C12">
            <v>74577.680000000008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30">
          <cell r="C30" t="str">
            <v>Q224</v>
          </cell>
          <cell r="D30">
            <v>45480</v>
          </cell>
        </row>
        <row r="35">
          <cell r="C35">
            <v>1.8383569335605636</v>
          </cell>
        </row>
        <row r="36">
          <cell r="C36">
            <v>18.559875002592591</v>
          </cell>
        </row>
      </sheetData>
      <sheetData sheetId="1">
        <row r="19">
          <cell r="P19">
            <v>0.19830028328611893</v>
          </cell>
        </row>
        <row r="22">
          <cell r="P22">
            <v>0.29209351195166799</v>
          </cell>
        </row>
        <row r="23">
          <cell r="P23">
            <v>6.9871289729445757E-2</v>
          </cell>
        </row>
        <row r="24">
          <cell r="P24">
            <v>7.1972681901759913E-2</v>
          </cell>
        </row>
        <row r="25">
          <cell r="P25">
            <v>-1.4814814814814815E-2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5" Type="http://schemas.openxmlformats.org/officeDocument/2006/relationships/hyperlink" Target="&#163;RPI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5" sqref="R5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7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  <c r="L1" s="2"/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4" spans="2:38">
      <c r="B4" s="5" t="s">
        <v>74</v>
      </c>
      <c r="C4" s="1" t="s">
        <v>75</v>
      </c>
      <c r="D4" s="2" t="s">
        <v>37</v>
      </c>
      <c r="E4" s="2" t="s">
        <v>33</v>
      </c>
      <c r="F4" s="10">
        <f>[8]Main!$C$6</f>
        <v>400.68</v>
      </c>
      <c r="G4" s="8">
        <f>[8]Main!$C$7</f>
        <v>201</v>
      </c>
      <c r="H4" s="8">
        <f>[8]Main!$C$8</f>
        <v>80536.680000000008</v>
      </c>
      <c r="I4" s="8">
        <f>[8]Main!$C$11*Currencies!D3</f>
        <v>4583.8461538461534</v>
      </c>
      <c r="J4" s="8">
        <f>[8]Main!$C$12</f>
        <v>74577.680000000008</v>
      </c>
      <c r="K4" s="2" t="str">
        <f>[8]Main!$C$30</f>
        <v>Q224</v>
      </c>
      <c r="L4" s="15">
        <f>[8]Main!$D$30</f>
        <v>45480</v>
      </c>
      <c r="Q4" s="12">
        <f>[8]Main!$C$35</f>
        <v>1.8383569335605636</v>
      </c>
      <c r="R4" s="12">
        <f>[8]Main!$C$36</f>
        <v>18.559875002592591</v>
      </c>
      <c r="U4" s="14">
        <f>'[8]Financial Model'!$P$22</f>
        <v>0.29209351195166799</v>
      </c>
      <c r="V4" s="14">
        <f>'[8]Financial Model'!$P$23</f>
        <v>6.9871289729445757E-2</v>
      </c>
      <c r="W4" s="14">
        <f>'[8]Financial Model'!$P$24</f>
        <v>7.1972681901759913E-2</v>
      </c>
      <c r="X4" s="14">
        <f>'[8]Financial Model'!$P$25</f>
        <v>-1.4814814814814815E-2</v>
      </c>
      <c r="Z4" s="14">
        <f>'[8]Financial Model'!$P$19</f>
        <v>0.19830028328611893</v>
      </c>
      <c r="AG4" s="2">
        <f>[8]Main!$C$24</f>
        <v>2006</v>
      </c>
      <c r="AI4" s="2" t="str">
        <f>[8]Main!$C$23</f>
        <v>Stockholm, Sweden</v>
      </c>
      <c r="AK4" s="2" t="s">
        <v>76</v>
      </c>
      <c r="AL4" s="2" t="s">
        <v>77</v>
      </c>
    </row>
    <row r="5" spans="2:38">
      <c r="B5" s="5" t="s">
        <v>38</v>
      </c>
      <c r="C5" s="1" t="s">
        <v>39</v>
      </c>
      <c r="D5" s="2" t="s">
        <v>37</v>
      </c>
      <c r="E5" s="2" t="s">
        <v>33</v>
      </c>
      <c r="F5" s="10">
        <f>+[2]Main!$C$6</f>
        <v>51.68</v>
      </c>
      <c r="G5" s="8">
        <f>+[2]Main!$C$7</f>
        <v>641.81399999999996</v>
      </c>
      <c r="H5" s="8">
        <f>+[2]Main!$C$8</f>
        <v>33168.947520000002</v>
      </c>
      <c r="I5" s="8">
        <f>+[2]Main!$C$11</f>
        <v>2595.5510000000004</v>
      </c>
      <c r="J5" s="8">
        <f>+[2]Main!$C$12</f>
        <v>30573.396520000002</v>
      </c>
      <c r="K5" s="2" t="str">
        <f>+[2]Main!$G$11</f>
        <v>Q324</v>
      </c>
      <c r="L5" s="15">
        <f>+[2]Main!$H$11</f>
        <v>45596</v>
      </c>
      <c r="M5" s="22">
        <f>+'[2]Financial Model'!$AX$26</f>
        <v>71.486963060421459</v>
      </c>
      <c r="N5" s="18">
        <f>+'[2]Financial Model'!$AX$28</f>
        <v>0.38326166912580217</v>
      </c>
      <c r="O5" s="18">
        <f>+'[2]Financial Model'!$AX$22</f>
        <v>0.09</v>
      </c>
      <c r="Q5" s="12">
        <f>+[2]Main!$G$16</f>
        <v>523.51896884519317</v>
      </c>
      <c r="R5" s="12">
        <f>+[2]Main!$G$17</f>
        <v>11.261920977309074</v>
      </c>
      <c r="S5" s="12">
        <f>+[2]Main!$G$18</f>
        <v>-27.750520841528012</v>
      </c>
      <c r="U5" s="14">
        <f>+'[2]Financial Model'!$T$22</f>
        <v>0.77778685524927171</v>
      </c>
      <c r="V5" s="14">
        <f>+'[2]Financial Model'!$T$23</f>
        <v>-0.26629832028229189</v>
      </c>
      <c r="W5" s="14">
        <f>+'[2]Financial Model'!$T$24</f>
        <v>-0.23188027884500237</v>
      </c>
      <c r="X5" s="14">
        <f>+'[2]Financial Model'!$T$25</f>
        <v>-5.311828476229569E-4</v>
      </c>
      <c r="Z5" s="14">
        <f>+'[2]Financial Model'!$T$28</f>
        <v>0.31255526862387373</v>
      </c>
      <c r="AA5" s="14"/>
      <c r="AB5" s="14">
        <f>+'[2]Financial Model'!$AF$28</f>
        <v>0.15937579623808262</v>
      </c>
      <c r="AC5" s="14">
        <f>+'[2]Financial Model'!$AE$28</f>
        <v>1.0772942519902369</v>
      </c>
      <c r="AE5" s="20">
        <f>+[2]Main!$G$9</f>
        <v>79.5</v>
      </c>
      <c r="AF5" s="20">
        <f>+[2]Main!$G$10</f>
        <v>2457</v>
      </c>
      <c r="AG5" s="2">
        <f>+[2]Main!$G$8</f>
        <v>2004</v>
      </c>
      <c r="AH5" s="2">
        <f>+[2]Main!$G$7</f>
        <v>2021</v>
      </c>
      <c r="AI5" s="2" t="str">
        <f>+[2]Main!$G$6</f>
        <v>San Mateo, CA</v>
      </c>
      <c r="AK5" s="2" t="s">
        <v>43</v>
      </c>
      <c r="AL5" s="2" t="s">
        <v>44</v>
      </c>
    </row>
    <row r="6" spans="2:38">
      <c r="B6" s="6" t="s">
        <v>35</v>
      </c>
      <c r="C6" s="1" t="s">
        <v>36</v>
      </c>
      <c r="D6" s="2" t="s">
        <v>37</v>
      </c>
      <c r="E6" s="2" t="s">
        <v>33</v>
      </c>
      <c r="F6" s="10">
        <f>+[3]Main!$C$6</f>
        <v>129.71</v>
      </c>
      <c r="G6" s="8">
        <f>+[3]Main!$C$7</f>
        <v>169.16992200000001</v>
      </c>
      <c r="H6" s="8">
        <f>+[3]Main!$C$8</f>
        <v>21943.030582620002</v>
      </c>
      <c r="I6" s="8">
        <f>+[3]Main!$C$11</f>
        <v>1744.9669999999999</v>
      </c>
      <c r="J6" s="8">
        <f>+[3]Main!$C$12</f>
        <v>20198.063582620001</v>
      </c>
      <c r="K6" s="2" t="str">
        <f>+[3]Main!$C$32</f>
        <v>Q324</v>
      </c>
      <c r="L6" s="15">
        <f>+[3]Main!$D$32</f>
        <v>45594</v>
      </c>
      <c r="Q6" s="12">
        <f>+[3]Main!$C$37</f>
        <v>11.095743232541535</v>
      </c>
      <c r="U6" s="14">
        <f>+'[3]Financial Model'!$I$18</f>
        <v>0.90049404192897387</v>
      </c>
      <c r="V6" s="14">
        <f>+'[3]Financial Model'!$I$19</f>
        <v>1.9589437090750374E-2</v>
      </c>
      <c r="W6" s="14">
        <f>+'[3]Financial Model'!$I$20</f>
        <v>8.5611925902322611E-2</v>
      </c>
      <c r="X6" s="14">
        <f>+'[3]Financial Model'!$I$21</f>
        <v>-1.0405477980665956E-3</v>
      </c>
      <c r="Z6" s="14">
        <f>+'[3]Financial Model'!$I$24</f>
        <v>0.67873527767604136</v>
      </c>
      <c r="AB6" s="2" t="s">
        <v>46</v>
      </c>
      <c r="AC6" s="2" t="s">
        <v>46</v>
      </c>
      <c r="AE6" s="20">
        <f>+[3]Main!$C$29</f>
        <v>97.2</v>
      </c>
      <c r="AF6" s="20">
        <f>+[3]Main!$C$30</f>
        <v>2013</v>
      </c>
      <c r="AG6" s="2">
        <f>+[3]Main!$C$25</f>
        <v>2005</v>
      </c>
      <c r="AH6" s="2">
        <f>+[3]Main!$C$26</f>
        <v>2024</v>
      </c>
      <c r="AI6" s="2" t="str">
        <f>+[3]Main!$C$24</f>
        <v>San Fransisco, CA</v>
      </c>
      <c r="AK6" s="2" t="s">
        <v>41</v>
      </c>
      <c r="AL6" s="2" t="s">
        <v>45</v>
      </c>
    </row>
    <row r="7" spans="2:38">
      <c r="B7" s="5" t="s">
        <v>68</v>
      </c>
      <c r="C7" s="1" t="s">
        <v>71</v>
      </c>
      <c r="D7" s="2" t="s">
        <v>37</v>
      </c>
      <c r="E7" s="2" t="s">
        <v>33</v>
      </c>
      <c r="F7" s="10">
        <f>+[4]Main!$C$6</f>
        <v>36.5</v>
      </c>
      <c r="G7" s="8">
        <f>+[4]Main!$C$7</f>
        <v>563</v>
      </c>
      <c r="H7" s="8">
        <f>+[4]Main!$C$8</f>
        <v>20549.5</v>
      </c>
      <c r="I7" s="8">
        <f>+[4]Main!$C$11</f>
        <v>1272</v>
      </c>
      <c r="J7" s="8">
        <f>+[4]Main!$C$12</f>
        <v>19277.5</v>
      </c>
      <c r="K7" s="2" t="str">
        <f>+[4]Main!$C$30</f>
        <v>Q324</v>
      </c>
      <c r="L7" s="15">
        <f>+[4]Main!$D$30</f>
        <v>45603</v>
      </c>
      <c r="Q7" s="12">
        <f>+[4]Main!$C$35</f>
        <v>14.471478873239437</v>
      </c>
      <c r="R7" s="12">
        <f>+[4]Main!$C$36</f>
        <v>4.4116573636753973</v>
      </c>
      <c r="U7" s="14">
        <f>+'[4]Financial Model'!$M$28</f>
        <v>0.24674329501915709</v>
      </c>
      <c r="V7" s="14">
        <f>+'[4]Financial Model'!$M$29</f>
        <v>2.6053639846743294E-2</v>
      </c>
      <c r="W7" s="14">
        <f>+'[4]Financial Model'!$M$30</f>
        <v>4.2911877394636012E-2</v>
      </c>
      <c r="X7" s="14">
        <f>+'[4]Financial Model'!$M$31</f>
        <v>1.7543859649122806E-2</v>
      </c>
      <c r="Z7" s="14">
        <f>+'[4]Financial Model'!$M$33</f>
        <v>0.26453488372093026</v>
      </c>
      <c r="AA7" s="14">
        <f>+'[4]Financial Model'!$U$33</f>
        <v>0.41523251556206509</v>
      </c>
      <c r="AB7" s="14">
        <f>+'[4]Financial Model'!$T$33</f>
        <v>0.6017595307917889</v>
      </c>
      <c r="AF7" s="20">
        <f>+[4]Main!$C$28</f>
        <v>5500</v>
      </c>
      <c r="AG7" s="2">
        <f>+[4]Main!$C$24</f>
        <v>2011</v>
      </c>
      <c r="AH7" s="2">
        <f>+[4]Main!$C$25</f>
        <v>2021</v>
      </c>
      <c r="AI7" s="2" t="str">
        <f>+[4]Main!$C$23</f>
        <v>Boston, MA</v>
      </c>
      <c r="AL7" s="2" t="s">
        <v>69</v>
      </c>
    </row>
    <row r="8" spans="2:38">
      <c r="B8" s="5" t="s">
        <v>47</v>
      </c>
      <c r="C8" s="1" t="s">
        <v>55</v>
      </c>
      <c r="D8" s="2" t="s">
        <v>50</v>
      </c>
      <c r="E8" s="2" t="s">
        <v>51</v>
      </c>
      <c r="F8" s="10">
        <f>+[6]Main!$C$6*Currencies!C3</f>
        <v>12.851799999999999</v>
      </c>
      <c r="G8" s="8">
        <f>+[6]Main!$C$7</f>
        <v>1016</v>
      </c>
      <c r="H8" s="8">
        <f>G8*F8</f>
        <v>13057.4288</v>
      </c>
      <c r="I8" s="8">
        <f>[6]Main!$C$11*Currencies!C3</f>
        <v>-1029.6000000000001</v>
      </c>
      <c r="J8" s="8">
        <f>H8-I8</f>
        <v>14087.0288</v>
      </c>
      <c r="K8" s="2" t="str">
        <f>+[6]Main!$C$27</f>
        <v>H124</v>
      </c>
      <c r="L8" s="15">
        <f>+[6]Main!$D$27</f>
        <v>45428</v>
      </c>
      <c r="Q8" s="12">
        <f>[6]Main!$C$34</f>
        <v>9.2317794117647036</v>
      </c>
      <c r="R8" s="12">
        <f>[6]Main!$C$33</f>
        <v>4.4660631391729657</v>
      </c>
      <c r="S8" s="12">
        <f>+[6]Main!$C$32</f>
        <v>26.149764972535884</v>
      </c>
      <c r="U8" s="14">
        <f>+'[6]Financial Model'!$M$20</f>
        <v>0.92881944444444442</v>
      </c>
      <c r="V8" s="14">
        <f>+'[6]Financial Model'!$M$21</f>
        <v>0.18663194444444445</v>
      </c>
      <c r="W8" s="14">
        <f>+'[6]Financial Model'!$M$22</f>
        <v>0.13541666666666666</v>
      </c>
      <c r="X8" s="14">
        <f>+'[6]Financial Model'!$M$23</f>
        <v>0.23152709359605911</v>
      </c>
      <c r="Z8" s="14">
        <f>+'[6]Financial Model'!$M$25</f>
        <v>5.9797608095676136E-2</v>
      </c>
      <c r="AA8" s="14">
        <f>+'[6]Financial Model'!$W$25</f>
        <v>0.1217257318952234</v>
      </c>
      <c r="AB8" s="14">
        <f>+'[6]Financial Model'!$V$25</f>
        <v>5.4712892741061836E-2</v>
      </c>
      <c r="AC8" s="14">
        <f>+'[6]Financial Model'!$U$25</f>
        <v>-2.9952706253284278E-2</v>
      </c>
      <c r="AF8" s="20">
        <f>+[6]Main!$C$26</f>
        <v>11565</v>
      </c>
      <c r="AG8" s="2">
        <f>+[6]Main!$C$24</f>
        <v>1981</v>
      </c>
      <c r="AH8" s="2">
        <f>+[6]Main!$C$25</f>
        <v>1989</v>
      </c>
      <c r="AI8" s="2" t="s">
        <v>52</v>
      </c>
      <c r="AK8" s="2" t="s">
        <v>53</v>
      </c>
      <c r="AL8" s="2" t="s">
        <v>54</v>
      </c>
    </row>
    <row r="9" spans="2:38">
      <c r="B9" s="5" t="s">
        <v>61</v>
      </c>
      <c r="C9" s="1" t="s">
        <v>62</v>
      </c>
      <c r="D9" s="2" t="s">
        <v>50</v>
      </c>
      <c r="E9" s="2" t="s">
        <v>33</v>
      </c>
      <c r="F9" s="10">
        <f>+[7]Main!$C$6*Currencies!C3</f>
        <v>4.3290000000000006</v>
      </c>
      <c r="G9" s="8">
        <f>+[7]Main!$C$7</f>
        <v>193.41571500000001</v>
      </c>
      <c r="H9" s="8">
        <f>G9*F9</f>
        <v>837.29663023500018</v>
      </c>
      <c r="I9" s="8">
        <f>[7]Main!$C$11*Currencies!D3</f>
        <v>20.227692307692305</v>
      </c>
      <c r="J9" s="8">
        <f>H9-I9</f>
        <v>817.06893792730784</v>
      </c>
      <c r="K9" s="2" t="str">
        <f>[7]Main!$C$30</f>
        <v>H124</v>
      </c>
      <c r="L9" s="15">
        <f>[7]Main!$D$30</f>
        <v>45559</v>
      </c>
      <c r="Q9" s="12">
        <f>+[7]Main!$C$35</f>
        <v>3.1948131495535712</v>
      </c>
      <c r="R9" s="12">
        <f>+[7]Main!$C$36</f>
        <v>2.6442251407476842</v>
      </c>
      <c r="S9" s="12">
        <f>+[7]Main!$C$38</f>
        <v>15.436558542879432</v>
      </c>
      <c r="U9" s="14">
        <f>+'[7]Financial Model'!$F$42</f>
        <v>0.23750000000000002</v>
      </c>
      <c r="V9" s="14">
        <f>+'[7]Financial Model'!$F$43</f>
        <v>7.9166666666666677E-2</v>
      </c>
      <c r="W9" s="14">
        <f>+'[7]Financial Model'!$F$44</f>
        <v>5.2777777777777792E-2</v>
      </c>
      <c r="X9" s="14">
        <f>+'[7]Financial Model'!$F$45</f>
        <v>0.29629629629629622</v>
      </c>
      <c r="Z9" s="14">
        <f>+'[7]Financial Model'!$F$30</f>
        <v>0.61254199328107539</v>
      </c>
      <c r="AA9" s="14">
        <f>+'[7]Financial Model'!$K$30</f>
        <v>0.41487498602675421</v>
      </c>
      <c r="AB9" s="14">
        <f>+'[7]Financial Model'!$J$30</f>
        <v>0.33624730593867169</v>
      </c>
      <c r="AC9" s="2" t="s">
        <v>46</v>
      </c>
      <c r="AF9" s="2">
        <f>+[7]Main!$C$27</f>
        <v>115</v>
      </c>
      <c r="AG9" s="2">
        <f>+[7]Main!$C$24</f>
        <v>2012</v>
      </c>
      <c r="AH9" s="30">
        <f>+[7]Main!$C$25</f>
        <v>45444</v>
      </c>
      <c r="AI9" s="2" t="str">
        <f>[7]Main!$C$23</f>
        <v>Cambridge, UK</v>
      </c>
      <c r="AK9" s="2" t="s">
        <v>64</v>
      </c>
      <c r="AL9" s="2" t="s">
        <v>65</v>
      </c>
    </row>
    <row r="10" spans="2:38">
      <c r="F10" s="10" t="s">
        <v>66</v>
      </c>
    </row>
    <row r="12" spans="2:38">
      <c r="B12" s="5" t="s">
        <v>67</v>
      </c>
      <c r="C12" s="1" t="s">
        <v>70</v>
      </c>
      <c r="K12" s="2" t="str">
        <f>+[5]Main!$C$28</f>
        <v>Q123</v>
      </c>
      <c r="L12" s="15">
        <f>+[5]Main!$D$28</f>
        <v>45055</v>
      </c>
    </row>
    <row r="15" spans="2:38">
      <c r="B15" s="1" t="s">
        <v>56</v>
      </c>
      <c r="C15" s="1" t="s">
        <v>58</v>
      </c>
      <c r="D15" s="2" t="s">
        <v>57</v>
      </c>
    </row>
    <row r="17" spans="2:3">
      <c r="B17" s="1" t="s">
        <v>72</v>
      </c>
      <c r="C17" s="1" t="s">
        <v>73</v>
      </c>
    </row>
  </sheetData>
  <conditionalFormatting sqref="L3 L5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6" r:id="rId2" xr:uid="{1AA14988-C4F2-405C-BA9D-FBCA3DA35146}"/>
    <hyperlink ref="B5" r:id="rId3" xr:uid="{6E23CD56-40A8-49B9-8695-A01CE41D946F}"/>
    <hyperlink ref="B8" r:id="rId4" xr:uid="{89F1C803-E83B-4EBB-9559-C94EA1C82D1B}"/>
    <hyperlink ref="B9" r:id="rId5" xr:uid="{9E99E74D-49BE-4AB2-9A4F-760C29667821}"/>
    <hyperlink ref="B12" r:id="rId6" xr:uid="{F00D1BE3-173F-47F3-8A89-19A59E2190E1}"/>
    <hyperlink ref="B7" r:id="rId7" xr:uid="{3859F738-BD99-4DD5-8721-EF043945682D}"/>
    <hyperlink ref="B4" r:id="rId8" xr:uid="{7B052CC6-304F-47CB-A888-07413A5C714D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2024-11-09T19:11:45Z</dcterms:modified>
</cp:coreProperties>
</file>