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BF1DA25-1906-4ABB-B791-C2CDF8245C3B}" xr6:coauthVersionLast="36" xr6:coauthVersionMax="47" xr10:uidLastSave="{00000000-0000-0000-0000-000000000000}"/>
  <bookViews>
    <workbookView xWindow="0" yWindow="495" windowWidth="33600" windowHeight="18900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8" i="2" l="1"/>
  <c r="AJ27" i="2"/>
  <c r="AJ24" i="2"/>
  <c r="AJ19" i="2"/>
  <c r="AJ17" i="2"/>
  <c r="AJ15" i="2"/>
  <c r="AJ14" i="2"/>
  <c r="AJ11" i="2"/>
  <c r="AJ10" i="2"/>
  <c r="AJ9" i="2"/>
  <c r="AJ8" i="2"/>
  <c r="AJ7" i="2"/>
  <c r="AJ22" i="2"/>
  <c r="AJ12" i="2"/>
  <c r="AJ13" i="2" s="1"/>
  <c r="AJ6" i="2"/>
  <c r="AJ5" i="2"/>
  <c r="AJ4" i="2"/>
  <c r="Z24" i="2"/>
  <c r="Z28" i="2"/>
  <c r="Z22" i="2"/>
  <c r="Z17" i="2"/>
  <c r="Z16" i="2"/>
  <c r="Z18" i="2" s="1"/>
  <c r="Z20" i="2" s="1"/>
  <c r="Z15" i="2"/>
  <c r="Z12" i="2"/>
  <c r="Z13" i="2" s="1"/>
  <c r="Z11" i="2"/>
  <c r="Z10" i="2"/>
  <c r="Z8" i="2"/>
  <c r="Z9" i="2"/>
  <c r="Z7" i="2"/>
  <c r="Z6" i="2"/>
  <c r="Z5" i="2"/>
  <c r="Z4" i="2"/>
  <c r="Z29" i="2" l="1"/>
  <c r="Z21" i="2"/>
  <c r="Z30" i="2"/>
  <c r="AJ16" i="2"/>
  <c r="AB81" i="2"/>
  <c r="AB80" i="2"/>
  <c r="AB79" i="2"/>
  <c r="AB78" i="2"/>
  <c r="AB77" i="2"/>
  <c r="AD80" i="2"/>
  <c r="AC80" i="2"/>
  <c r="AD78" i="2"/>
  <c r="AC78" i="2"/>
  <c r="AD77" i="2"/>
  <c r="AC77" i="2"/>
  <c r="AD75" i="2"/>
  <c r="AD81" i="2" s="1"/>
  <c r="AC75" i="2"/>
  <c r="AC81" i="2" s="1"/>
  <c r="AD74" i="2"/>
  <c r="AC74" i="2"/>
  <c r="AD71" i="2"/>
  <c r="AD70" i="2"/>
  <c r="AC70" i="2"/>
  <c r="AD69" i="2"/>
  <c r="AC69" i="2"/>
  <c r="AC71" i="2" s="1"/>
  <c r="AD67" i="2"/>
  <c r="AC67" i="2"/>
  <c r="AD66" i="2"/>
  <c r="AC66" i="2"/>
  <c r="AC42" i="2"/>
  <c r="AD42" i="2"/>
  <c r="AC56" i="2"/>
  <c r="AC61" i="2" s="1"/>
  <c r="AC64" i="2" s="1"/>
  <c r="AC39" i="2"/>
  <c r="AC47" i="2" s="1"/>
  <c r="AE24" i="2"/>
  <c r="AD24" i="2"/>
  <c r="AD30" i="2"/>
  <c r="AC30" i="2"/>
  <c r="AD29" i="2"/>
  <c r="AC29" i="2"/>
  <c r="AD28" i="2"/>
  <c r="AC28" i="2"/>
  <c r="AD27" i="2"/>
  <c r="AC27" i="2"/>
  <c r="AD21" i="2"/>
  <c r="AD12" i="2"/>
  <c r="AD13" i="2" s="1"/>
  <c r="AD16" i="2" s="1"/>
  <c r="AD18" i="2" s="1"/>
  <c r="AD20" i="2" s="1"/>
  <c r="AC12" i="2"/>
  <c r="AD6" i="2"/>
  <c r="AC6" i="2"/>
  <c r="AF3" i="2"/>
  <c r="AE78" i="2"/>
  <c r="AE77" i="2"/>
  <c r="AE74" i="2"/>
  <c r="AE71" i="2"/>
  <c r="AE70" i="2"/>
  <c r="AE69" i="2"/>
  <c r="AE67" i="2"/>
  <c r="AE66" i="2"/>
  <c r="AE73" i="2"/>
  <c r="AE63" i="2"/>
  <c r="AE60" i="2"/>
  <c r="AE58" i="2"/>
  <c r="AE57" i="2"/>
  <c r="AE55" i="2"/>
  <c r="AE54" i="2"/>
  <c r="AE53" i="2"/>
  <c r="AE52" i="2"/>
  <c r="AE51" i="2"/>
  <c r="AE50" i="2"/>
  <c r="AE46" i="2"/>
  <c r="AE45" i="2"/>
  <c r="AE44" i="2"/>
  <c r="AE43" i="2"/>
  <c r="AE42" i="2"/>
  <c r="AE41" i="2"/>
  <c r="AE40" i="2"/>
  <c r="AE38" i="2"/>
  <c r="AE37" i="2"/>
  <c r="AE59" i="2"/>
  <c r="AE49" i="2"/>
  <c r="AE36" i="2"/>
  <c r="AE35" i="2"/>
  <c r="AF80" i="2"/>
  <c r="AF78" i="2"/>
  <c r="AF77" i="2"/>
  <c r="AF74" i="2"/>
  <c r="AF75" i="2" s="1"/>
  <c r="AF73" i="2"/>
  <c r="AF21" i="2"/>
  <c r="AE22" i="2"/>
  <c r="AF22" i="2"/>
  <c r="AF71" i="2"/>
  <c r="AF70" i="2"/>
  <c r="AF69" i="2"/>
  <c r="AF67" i="2"/>
  <c r="AF66" i="2"/>
  <c r="AF63" i="2"/>
  <c r="AF60" i="2"/>
  <c r="AF58" i="2"/>
  <c r="AF57" i="2"/>
  <c r="AF55" i="2"/>
  <c r="AF54" i="2"/>
  <c r="AF53" i="2"/>
  <c r="AF52" i="2"/>
  <c r="AF51" i="2"/>
  <c r="AF50" i="2"/>
  <c r="AF46" i="2"/>
  <c r="AF45" i="2"/>
  <c r="AF44" i="2"/>
  <c r="AF43" i="2"/>
  <c r="AF42" i="2"/>
  <c r="AF41" i="2"/>
  <c r="AF40" i="2"/>
  <c r="AF38" i="2"/>
  <c r="AF37" i="2"/>
  <c r="AF59" i="2"/>
  <c r="AF49" i="2"/>
  <c r="AF36" i="2"/>
  <c r="AF35" i="2"/>
  <c r="A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Y78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H75" i="2" s="1"/>
  <c r="G74" i="2"/>
  <c r="F74" i="2"/>
  <c r="E74" i="2"/>
  <c r="D74" i="2"/>
  <c r="C74" i="2"/>
  <c r="Y80" i="2"/>
  <c r="X80" i="2"/>
  <c r="W80" i="2"/>
  <c r="V80" i="2"/>
  <c r="U80" i="2"/>
  <c r="T80" i="2"/>
  <c r="S80" i="2"/>
  <c r="R80" i="2"/>
  <c r="Q80" i="2"/>
  <c r="P80" i="2"/>
  <c r="O80" i="2"/>
  <c r="M80" i="2"/>
  <c r="L80" i="2"/>
  <c r="K80" i="2"/>
  <c r="J80" i="2"/>
  <c r="I80" i="2"/>
  <c r="H80" i="2"/>
  <c r="G80" i="2"/>
  <c r="F80" i="2"/>
  <c r="G77" i="2"/>
  <c r="G75" i="2"/>
  <c r="G66" i="2"/>
  <c r="G67" i="2" s="1"/>
  <c r="G42" i="2"/>
  <c r="M24" i="2"/>
  <c r="L24" i="2"/>
  <c r="K24" i="2"/>
  <c r="G24" i="2"/>
  <c r="H25" i="2"/>
  <c r="G25" i="2"/>
  <c r="E25" i="2"/>
  <c r="D25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C21" i="2"/>
  <c r="G21" i="2"/>
  <c r="H67" i="2"/>
  <c r="H77" i="2" s="1"/>
  <c r="H66" i="2"/>
  <c r="H42" i="2"/>
  <c r="D21" i="2"/>
  <c r="H24" i="2"/>
  <c r="I25" i="2"/>
  <c r="H30" i="2"/>
  <c r="H29" i="2"/>
  <c r="H28" i="2"/>
  <c r="H27" i="2"/>
  <c r="H21" i="2"/>
  <c r="AE2" i="2"/>
  <c r="AF2" i="2"/>
  <c r="AF19" i="2"/>
  <c r="AE19" i="2"/>
  <c r="AF17" i="2"/>
  <c r="AE17" i="2"/>
  <c r="AF15" i="2"/>
  <c r="AE15" i="2"/>
  <c r="AF14" i="2"/>
  <c r="AE14" i="2"/>
  <c r="AF11" i="2"/>
  <c r="AE11" i="2"/>
  <c r="AF10" i="2"/>
  <c r="AE10" i="2"/>
  <c r="AF9" i="2"/>
  <c r="AE9" i="2"/>
  <c r="AF8" i="2"/>
  <c r="AE8" i="2"/>
  <c r="AF7" i="2"/>
  <c r="AE7" i="2"/>
  <c r="AE5" i="2"/>
  <c r="AF5" i="2"/>
  <c r="AE4" i="2"/>
  <c r="AF4" i="2"/>
  <c r="AG24" i="2" s="1"/>
  <c r="J77" i="2"/>
  <c r="J66" i="2"/>
  <c r="J67" i="2" s="1"/>
  <c r="E56" i="2"/>
  <c r="E61" i="2" s="1"/>
  <c r="E64" i="2" s="1"/>
  <c r="E39" i="2"/>
  <c r="E47" i="2" s="1"/>
  <c r="J42" i="2"/>
  <c r="AJ18" i="2" l="1"/>
  <c r="AJ20" i="2" s="1"/>
  <c r="AJ30" i="2"/>
  <c r="AC79" i="2"/>
  <c r="AD79" i="2"/>
  <c r="AE75" i="2"/>
  <c r="AC13" i="2"/>
  <c r="AC16" i="2" s="1"/>
  <c r="AC18" i="2" s="1"/>
  <c r="AC20" i="2" s="1"/>
  <c r="AC21" i="2" s="1"/>
  <c r="AE79" i="2"/>
  <c r="AF81" i="2"/>
  <c r="AF79" i="2"/>
  <c r="AE6" i="2"/>
  <c r="AE27" i="2" s="1"/>
  <c r="AF12" i="2"/>
  <c r="AE12" i="2"/>
  <c r="AF24" i="2"/>
  <c r="AF6" i="2"/>
  <c r="AF27" i="2" s="1"/>
  <c r="E70" i="2"/>
  <c r="E69" i="2"/>
  <c r="F77" i="2"/>
  <c r="I67" i="2"/>
  <c r="I77" i="2" s="1"/>
  <c r="I66" i="2"/>
  <c r="F70" i="2"/>
  <c r="F69" i="2"/>
  <c r="F71" i="2" s="1"/>
  <c r="I75" i="2"/>
  <c r="F42" i="2"/>
  <c r="I42" i="2"/>
  <c r="F25" i="2"/>
  <c r="I24" i="2"/>
  <c r="J25" i="2"/>
  <c r="E21" i="2"/>
  <c r="I30" i="2"/>
  <c r="I29" i="2"/>
  <c r="I28" i="2"/>
  <c r="I27" i="2"/>
  <c r="I21" i="2"/>
  <c r="A80" i="2"/>
  <c r="N80" i="2"/>
  <c r="J24" i="2"/>
  <c r="N24" i="2"/>
  <c r="K25" i="2"/>
  <c r="J30" i="2"/>
  <c r="J29" i="2"/>
  <c r="J28" i="2"/>
  <c r="J27" i="2"/>
  <c r="U70" i="2"/>
  <c r="T70" i="2"/>
  <c r="S70" i="2"/>
  <c r="U69" i="2"/>
  <c r="U71" i="2" s="1"/>
  <c r="T69" i="2"/>
  <c r="T71" i="2" s="1"/>
  <c r="S69" i="2"/>
  <c r="S71" i="2" s="1"/>
  <c r="D70" i="2"/>
  <c r="C70" i="2"/>
  <c r="D69" i="2"/>
  <c r="C69" i="2"/>
  <c r="F56" i="2"/>
  <c r="F61" i="2" s="1"/>
  <c r="D56" i="2"/>
  <c r="D61" i="2" s="1"/>
  <c r="D64" i="2" s="1"/>
  <c r="C56" i="2"/>
  <c r="C61" i="2" s="1"/>
  <c r="C64" i="2" s="1"/>
  <c r="F39" i="2"/>
  <c r="F47" i="2" s="1"/>
  <c r="F66" i="2" s="1"/>
  <c r="F67" i="2" s="1"/>
  <c r="D39" i="2"/>
  <c r="D47" i="2" s="1"/>
  <c r="C39" i="2"/>
  <c r="C47" i="2" s="1"/>
  <c r="F12" i="2"/>
  <c r="E12" i="2"/>
  <c r="D12" i="2"/>
  <c r="C12" i="2"/>
  <c r="F6" i="2"/>
  <c r="E6" i="2"/>
  <c r="D6" i="2"/>
  <c r="C6" i="2"/>
  <c r="D11" i="1"/>
  <c r="D10" i="1"/>
  <c r="D9" i="1"/>
  <c r="D7" i="1"/>
  <c r="AJ21" i="2" l="1"/>
  <c r="AJ29" i="2"/>
  <c r="C13" i="2"/>
  <c r="C16" i="2" s="1"/>
  <c r="C18" i="2" s="1"/>
  <c r="C20" i="2" s="1"/>
  <c r="AE13" i="2"/>
  <c r="AE28" i="2" s="1"/>
  <c r="AF13" i="2"/>
  <c r="AF16" i="2" s="1"/>
  <c r="D13" i="2"/>
  <c r="D16" i="2" s="1"/>
  <c r="D18" i="2" s="1"/>
  <c r="D20" i="2" s="1"/>
  <c r="AE16" i="2"/>
  <c r="E71" i="2"/>
  <c r="F64" i="2"/>
  <c r="E13" i="2"/>
  <c r="E16" i="2" s="1"/>
  <c r="E18" i="2" s="1"/>
  <c r="E20" i="2" s="1"/>
  <c r="C71" i="2"/>
  <c r="D71" i="2"/>
  <c r="F13" i="2"/>
  <c r="F16" i="2" s="1"/>
  <c r="F18" i="2" s="1"/>
  <c r="F20" i="2" s="1"/>
  <c r="F21" i="2" s="1"/>
  <c r="AG73" i="2"/>
  <c r="AG63" i="2"/>
  <c r="AH63" i="2" s="1"/>
  <c r="AG58" i="2"/>
  <c r="AH58" i="2" s="1"/>
  <c r="AG57" i="2"/>
  <c r="AH57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5" i="2"/>
  <c r="AH45" i="2" s="1"/>
  <c r="AG44" i="2"/>
  <c r="AH44" i="2" s="1"/>
  <c r="AG43" i="2"/>
  <c r="AG41" i="2"/>
  <c r="AH41" i="2" s="1"/>
  <c r="AG40" i="2"/>
  <c r="AH40" i="2" s="1"/>
  <c r="AH49" i="2"/>
  <c r="AG49" i="2"/>
  <c r="AG59" i="2"/>
  <c r="AG37" i="2"/>
  <c r="AH37" i="2" s="1"/>
  <c r="AG36" i="2"/>
  <c r="AG35" i="2"/>
  <c r="AH73" i="2"/>
  <c r="AH74" i="2" s="1"/>
  <c r="AH59" i="2"/>
  <c r="AH43" i="2"/>
  <c r="AH36" i="2"/>
  <c r="AH35" i="2"/>
  <c r="AG2" i="2"/>
  <c r="AG19" i="2"/>
  <c r="AG17" i="2"/>
  <c r="AG15" i="2"/>
  <c r="AG14" i="2"/>
  <c r="AG11" i="2"/>
  <c r="AG10" i="2"/>
  <c r="AG9" i="2"/>
  <c r="AG8" i="2"/>
  <c r="AG7" i="2"/>
  <c r="AG5" i="2"/>
  <c r="AG4" i="2"/>
  <c r="AH19" i="2"/>
  <c r="AH17" i="2"/>
  <c r="AH15" i="2"/>
  <c r="AH14" i="2"/>
  <c r="AH11" i="2"/>
  <c r="AH10" i="2"/>
  <c r="AH9" i="2"/>
  <c r="AH8" i="2"/>
  <c r="AH7" i="2"/>
  <c r="AH5" i="2"/>
  <c r="AH6" i="2" s="1"/>
  <c r="AH27" i="2" s="1"/>
  <c r="AH4" i="2"/>
  <c r="AH3" i="2"/>
  <c r="AH2" i="2"/>
  <c r="O42" i="2"/>
  <c r="L25" i="2"/>
  <c r="O24" i="2"/>
  <c r="T24" i="2"/>
  <c r="S24" i="2"/>
  <c r="P25" i="2"/>
  <c r="O25" i="2"/>
  <c r="P42" i="2"/>
  <c r="M25" i="2"/>
  <c r="P24" i="2"/>
  <c r="Q25" i="2"/>
  <c r="M70" i="2"/>
  <c r="L70" i="2"/>
  <c r="K70" i="2"/>
  <c r="J70" i="2"/>
  <c r="I70" i="2"/>
  <c r="H70" i="2"/>
  <c r="G70" i="2"/>
  <c r="M69" i="2"/>
  <c r="L69" i="2"/>
  <c r="K69" i="2"/>
  <c r="J69" i="2"/>
  <c r="I69" i="2"/>
  <c r="H69" i="2"/>
  <c r="G69" i="2"/>
  <c r="Q70" i="2"/>
  <c r="P70" i="2"/>
  <c r="O70" i="2"/>
  <c r="Q69" i="2"/>
  <c r="P69" i="2"/>
  <c r="O69" i="2"/>
  <c r="N46" i="2"/>
  <c r="AG46" i="2" s="1"/>
  <c r="Q42" i="2"/>
  <c r="Q38" i="2"/>
  <c r="Q24" i="2"/>
  <c r="N25" i="2"/>
  <c r="U24" i="2"/>
  <c r="R25" i="2"/>
  <c r="N70" i="2"/>
  <c r="N69" i="2"/>
  <c r="N60" i="2"/>
  <c r="AG60" i="2" s="1"/>
  <c r="AH60" i="2" s="1"/>
  <c r="N42" i="2"/>
  <c r="AG42" i="2" s="1"/>
  <c r="N38" i="2"/>
  <c r="AG38" i="2" s="1"/>
  <c r="R70" i="2"/>
  <c r="R69" i="2"/>
  <c r="R71" i="2" s="1"/>
  <c r="AF56" i="2"/>
  <c r="AE56" i="2"/>
  <c r="AD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F28" i="2" l="1"/>
  <c r="AE30" i="2"/>
  <c r="AE18" i="2"/>
  <c r="AE20" i="2" s="1"/>
  <c r="AF18" i="2"/>
  <c r="AF20" i="2" s="1"/>
  <c r="AF29" i="2" s="1"/>
  <c r="AF30" i="2"/>
  <c r="AH24" i="2"/>
  <c r="G71" i="2"/>
  <c r="F75" i="2" s="1"/>
  <c r="AG70" i="2"/>
  <c r="AG12" i="2"/>
  <c r="I71" i="2"/>
  <c r="J71" i="2"/>
  <c r="J75" i="2" s="1"/>
  <c r="AG69" i="2"/>
  <c r="M71" i="2"/>
  <c r="AH69" i="2"/>
  <c r="AH71" i="2" s="1"/>
  <c r="AH75" i="2" s="1"/>
  <c r="N71" i="2"/>
  <c r="N75" i="2" s="1"/>
  <c r="AG39" i="2"/>
  <c r="AH12" i="2"/>
  <c r="AH13" i="2" s="1"/>
  <c r="AH16" i="2" s="1"/>
  <c r="AH18" i="2" s="1"/>
  <c r="AH20" i="2" s="1"/>
  <c r="Q71" i="2"/>
  <c r="Q75" i="2" s="1"/>
  <c r="K71" i="2"/>
  <c r="L71" i="2"/>
  <c r="AG6" i="2"/>
  <c r="AG27" i="2" s="1"/>
  <c r="AG74" i="2"/>
  <c r="H71" i="2"/>
  <c r="AG56" i="2"/>
  <c r="AH56" i="2"/>
  <c r="AH70" i="2"/>
  <c r="AH78" i="2"/>
  <c r="O71" i="2"/>
  <c r="O75" i="2" s="1"/>
  <c r="P71" i="2"/>
  <c r="P75" i="2" s="1"/>
  <c r="R75" i="2"/>
  <c r="AE29" i="2" l="1"/>
  <c r="AE21" i="2"/>
  <c r="AE80" i="2" s="1"/>
  <c r="AE81" i="2"/>
  <c r="AH28" i="2"/>
  <c r="AG71" i="2"/>
  <c r="AG75" i="2" s="1"/>
  <c r="AG13" i="2"/>
  <c r="AG16" i="2" s="1"/>
  <c r="AG28" i="2"/>
  <c r="AH21" i="2"/>
  <c r="AH80" i="2" s="1"/>
  <c r="AH81" i="2"/>
  <c r="AG78" i="2"/>
  <c r="AH29" i="2"/>
  <c r="AH30" i="2"/>
  <c r="AH79" i="2"/>
  <c r="AG79" i="2" l="1"/>
  <c r="AG18" i="2"/>
  <c r="AG20" i="2" s="1"/>
  <c r="AG30" i="2"/>
  <c r="AG21" i="2" l="1"/>
  <c r="AG80" i="2" s="1"/>
  <c r="AG29" i="2"/>
  <c r="AG81" i="2"/>
  <c r="R46" i="2" l="1"/>
  <c r="AH46" i="2" s="1"/>
  <c r="R42" i="2"/>
  <c r="AH42" i="2" s="1"/>
  <c r="R38" i="2"/>
  <c r="AH38" i="2" s="1"/>
  <c r="R24" i="2"/>
  <c r="W25" i="2"/>
  <c r="V25" i="2"/>
  <c r="U25" i="2"/>
  <c r="T25" i="2"/>
  <c r="S25" i="2"/>
  <c r="V24" i="2"/>
  <c r="AI73" i="2" l="1"/>
  <c r="AI63" i="2"/>
  <c r="AI60" i="2"/>
  <c r="AI58" i="2"/>
  <c r="AI57" i="2"/>
  <c r="AI53" i="2"/>
  <c r="AI52" i="2"/>
  <c r="AI51" i="2"/>
  <c r="AI50" i="2"/>
  <c r="AI59" i="2"/>
  <c r="AI49" i="2"/>
  <c r="AI46" i="2"/>
  <c r="AI45" i="2"/>
  <c r="AI44" i="2"/>
  <c r="AI43" i="2"/>
  <c r="AI42" i="2"/>
  <c r="AI41" i="2"/>
  <c r="AI40" i="2"/>
  <c r="AI38" i="2"/>
  <c r="AH61" i="2"/>
  <c r="AH64" i="2" s="1"/>
  <c r="AG61" i="2"/>
  <c r="AG64" i="2" s="1"/>
  <c r="AF61" i="2"/>
  <c r="AF64" i="2" s="1"/>
  <c r="AE61" i="2"/>
  <c r="AE64" i="2" s="1"/>
  <c r="AH39" i="2"/>
  <c r="AH47" i="2" s="1"/>
  <c r="AG47" i="2"/>
  <c r="AF39" i="2"/>
  <c r="AF47" i="2" s="1"/>
  <c r="AE39" i="2"/>
  <c r="AE47" i="2" s="1"/>
  <c r="AD61" i="2"/>
  <c r="AD64" i="2" s="1"/>
  <c r="AD39" i="2"/>
  <c r="AD47" i="2" s="1"/>
  <c r="AI37" i="2"/>
  <c r="AI36" i="2"/>
  <c r="AI35" i="2"/>
  <c r="AI19" i="2"/>
  <c r="AI17" i="2"/>
  <c r="AI15" i="2"/>
  <c r="AI14" i="2"/>
  <c r="AI11" i="2"/>
  <c r="AI10" i="2"/>
  <c r="AI9" i="2"/>
  <c r="AI8" i="2"/>
  <c r="AI7" i="2"/>
  <c r="AI5" i="2"/>
  <c r="AI4" i="2"/>
  <c r="W74" i="2"/>
  <c r="W70" i="2"/>
  <c r="W69" i="2"/>
  <c r="W24" i="2"/>
  <c r="X25" i="2"/>
  <c r="X74" i="2"/>
  <c r="X70" i="2"/>
  <c r="X69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I6" i="2"/>
  <c r="H6" i="2"/>
  <c r="G6" i="2"/>
  <c r="D28" i="1"/>
  <c r="V74" i="2"/>
  <c r="V70" i="2"/>
  <c r="V69" i="2"/>
  <c r="U74" i="2"/>
  <c r="U75" i="2" s="1"/>
  <c r="Y74" i="2"/>
  <c r="Q61" i="2"/>
  <c r="Q64" i="2" s="1"/>
  <c r="X61" i="2"/>
  <c r="X64" i="2" s="1"/>
  <c r="W61" i="2"/>
  <c r="W64" i="2" s="1"/>
  <c r="V61" i="2"/>
  <c r="V64" i="2" s="1"/>
  <c r="U61" i="2"/>
  <c r="U64" i="2" s="1"/>
  <c r="T61" i="2"/>
  <c r="T64" i="2" s="1"/>
  <c r="S61" i="2"/>
  <c r="S64" i="2" s="1"/>
  <c r="R61" i="2"/>
  <c r="R64" i="2" s="1"/>
  <c r="P61" i="2"/>
  <c r="P64" i="2" s="1"/>
  <c r="O61" i="2"/>
  <c r="O64" i="2" s="1"/>
  <c r="N61" i="2"/>
  <c r="N64" i="2" s="1"/>
  <c r="M61" i="2"/>
  <c r="M64" i="2" s="1"/>
  <c r="L61" i="2"/>
  <c r="L64" i="2" s="1"/>
  <c r="K61" i="2"/>
  <c r="K64" i="2" s="1"/>
  <c r="J61" i="2"/>
  <c r="J64" i="2" s="1"/>
  <c r="I61" i="2"/>
  <c r="I64" i="2" s="1"/>
  <c r="H61" i="2"/>
  <c r="H64" i="2" s="1"/>
  <c r="G61" i="2"/>
  <c r="G64" i="2" s="1"/>
  <c r="X39" i="2"/>
  <c r="X47" i="2" s="1"/>
  <c r="W39" i="2"/>
  <c r="W47" i="2" s="1"/>
  <c r="V39" i="2"/>
  <c r="V47" i="2" s="1"/>
  <c r="U39" i="2"/>
  <c r="U47" i="2" s="1"/>
  <c r="T39" i="2"/>
  <c r="T47" i="2" s="1"/>
  <c r="S39" i="2"/>
  <c r="S47" i="2" s="1"/>
  <c r="R39" i="2"/>
  <c r="R47" i="2" s="1"/>
  <c r="Q39" i="2"/>
  <c r="Q47" i="2" s="1"/>
  <c r="P39" i="2"/>
  <c r="P47" i="2" s="1"/>
  <c r="O39" i="2"/>
  <c r="O47" i="2" s="1"/>
  <c r="N39" i="2"/>
  <c r="N47" i="2" s="1"/>
  <c r="M39" i="2"/>
  <c r="M47" i="2" s="1"/>
  <c r="L39" i="2"/>
  <c r="L47" i="2" s="1"/>
  <c r="K39" i="2"/>
  <c r="K47" i="2" s="1"/>
  <c r="J39" i="2"/>
  <c r="J47" i="2" s="1"/>
  <c r="I39" i="2"/>
  <c r="I47" i="2" s="1"/>
  <c r="H39" i="2"/>
  <c r="H47" i="2" s="1"/>
  <c r="G39" i="2"/>
  <c r="G47" i="2" s="1"/>
  <c r="Y70" i="2"/>
  <c r="C10" i="1" s="1"/>
  <c r="Y69" i="2"/>
  <c r="C9" i="1" s="1"/>
  <c r="Y61" i="2"/>
  <c r="Y64" i="2" s="1"/>
  <c r="Y39" i="2"/>
  <c r="Y47" i="2" s="1"/>
  <c r="U27" i="2"/>
  <c r="Y24" i="2"/>
  <c r="Y12" i="2"/>
  <c r="Y6" i="2"/>
  <c r="Y27" i="2" s="1"/>
  <c r="C7" i="1"/>
  <c r="N66" i="2" l="1"/>
  <c r="N67" i="2" s="1"/>
  <c r="N77" i="2" s="1"/>
  <c r="O66" i="2"/>
  <c r="O67" i="2" s="1"/>
  <c r="O77" i="2" s="1"/>
  <c r="X71" i="2"/>
  <c r="X75" i="2" s="1"/>
  <c r="P66" i="2"/>
  <c r="P67" i="2" s="1"/>
  <c r="P77" i="2" s="1"/>
  <c r="Q66" i="2"/>
  <c r="Q67" i="2" s="1"/>
  <c r="Q77" i="2" s="1"/>
  <c r="AI6" i="2"/>
  <c r="AI27" i="2" s="1"/>
  <c r="AI24" i="2"/>
  <c r="AG66" i="2"/>
  <c r="AG67" i="2" s="1"/>
  <c r="AG77" i="2" s="1"/>
  <c r="AH66" i="2"/>
  <c r="AH67" i="2" s="1"/>
  <c r="AH77" i="2" s="1"/>
  <c r="P13" i="2"/>
  <c r="V71" i="2"/>
  <c r="V75" i="2" s="1"/>
  <c r="AI70" i="2"/>
  <c r="AI56" i="2"/>
  <c r="R66" i="2"/>
  <c r="R67" i="2" s="1"/>
  <c r="R77" i="2" s="1"/>
  <c r="O13" i="2"/>
  <c r="Q13" i="2"/>
  <c r="V66" i="2"/>
  <c r="V67" i="2" s="1"/>
  <c r="V77" i="2" s="1"/>
  <c r="W71" i="2"/>
  <c r="W75" i="2" s="1"/>
  <c r="U13" i="2"/>
  <c r="U16" i="2" s="1"/>
  <c r="U18" i="2" s="1"/>
  <c r="U20" i="2" s="1"/>
  <c r="U21" i="2" s="1"/>
  <c r="L13" i="2"/>
  <c r="M13" i="2"/>
  <c r="AI69" i="2"/>
  <c r="N13" i="2"/>
  <c r="R13" i="2"/>
  <c r="V13" i="2"/>
  <c r="G13" i="2"/>
  <c r="G16" i="2" s="1"/>
  <c r="G18" i="2" s="1"/>
  <c r="G20" i="2" s="1"/>
  <c r="X66" i="2"/>
  <c r="X67" i="2" s="1"/>
  <c r="X77" i="2" s="1"/>
  <c r="W66" i="2"/>
  <c r="W67" i="2" s="1"/>
  <c r="W77" i="2" s="1"/>
  <c r="Y13" i="2"/>
  <c r="Y28" i="2" s="1"/>
  <c r="AI74" i="2"/>
  <c r="AI39" i="2"/>
  <c r="AI47" i="2" s="1"/>
  <c r="H13" i="2"/>
  <c r="H16" i="2" s="1"/>
  <c r="H18" i="2" s="1"/>
  <c r="H20" i="2" s="1"/>
  <c r="X13" i="2"/>
  <c r="I13" i="2"/>
  <c r="I16" i="2" s="1"/>
  <c r="I18" i="2" s="1"/>
  <c r="I20" i="2" s="1"/>
  <c r="J13" i="2"/>
  <c r="J16" i="2" s="1"/>
  <c r="J18" i="2" s="1"/>
  <c r="J20" i="2" s="1"/>
  <c r="J21" i="2" s="1"/>
  <c r="K13" i="2"/>
  <c r="AI12" i="2"/>
  <c r="S13" i="2"/>
  <c r="W13" i="2"/>
  <c r="T13" i="2"/>
  <c r="U30" i="2"/>
  <c r="C11" i="1"/>
  <c r="Y71" i="2"/>
  <c r="Y75" i="2" s="1"/>
  <c r="Y66" i="2"/>
  <c r="Y67" i="2" s="1"/>
  <c r="U29" i="2" l="1"/>
  <c r="U28" i="2"/>
  <c r="AI71" i="2"/>
  <c r="AI75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77" i="2"/>
  <c r="A77" i="2" s="1"/>
  <c r="C33" i="1"/>
  <c r="X16" i="2"/>
  <c r="X28" i="2"/>
  <c r="AI78" i="2"/>
  <c r="V16" i="2"/>
  <c r="V28" i="2"/>
  <c r="T16" i="2"/>
  <c r="T28" i="2"/>
  <c r="W16" i="2"/>
  <c r="W28" i="2"/>
  <c r="S16" i="2"/>
  <c r="S28" i="2"/>
  <c r="Y16" i="2"/>
  <c r="Y30" i="2" s="1"/>
  <c r="AI61" i="2"/>
  <c r="AI64" i="2" s="1"/>
  <c r="AI28" i="2" l="1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66" i="2"/>
  <c r="AI67" i="2" s="1"/>
  <c r="AI77" i="2" s="1"/>
  <c r="T18" i="2"/>
  <c r="T20" i="2" s="1"/>
  <c r="T30" i="2"/>
  <c r="X18" i="2"/>
  <c r="X20" i="2" s="1"/>
  <c r="X30" i="2"/>
  <c r="V18" i="2"/>
  <c r="V20" i="2" s="1"/>
  <c r="V30" i="2"/>
  <c r="AI79" i="2"/>
  <c r="S18" i="2"/>
  <c r="S20" i="2" s="1"/>
  <c r="S30" i="2"/>
  <c r="Y29" i="2" l="1"/>
  <c r="L21" i="2"/>
  <c r="L29" i="2"/>
  <c r="Q21" i="2"/>
  <c r="Q29" i="2"/>
  <c r="K29" i="2"/>
  <c r="K21" i="2"/>
  <c r="O29" i="2"/>
  <c r="O21" i="2"/>
  <c r="AI81" i="2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0" i="2" s="1"/>
  <c r="AI29" i="2"/>
  <c r="C8" i="1"/>
  <c r="C36" i="1" l="1"/>
  <c r="C34" i="1"/>
  <c r="C12" i="1"/>
  <c r="C35" i="1" l="1"/>
  <c r="C37" i="1"/>
</calcChain>
</file>

<file path=xl/sharedStrings.xml><?xml version="1.0" encoding="utf-8"?>
<sst xmlns="http://schemas.openxmlformats.org/spreadsheetml/2006/main" count="154" uniqueCount="132">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</sst>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8" fillId="5" borderId="0" xfId="0" applyFont="1" applyFill="1"/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5" borderId="0" xfId="0" applyFont="1" applyFill="1"/>
    <xf numFmtId="3" fontId="8" fillId="5" borderId="0" xfId="0" applyNumberFormat="1" applyFont="1" applyFill="1"/>
    <xf numFmtId="9" fontId="8" fillId="5" borderId="0" xfId="0" applyNumberFormat="1" applyFont="1" applyFill="1"/>
    <xf numFmtId="165" fontId="8" fillId="5" borderId="0" xfId="0" applyNumberFormat="1" applyFont="1" applyFill="1"/>
    <xf numFmtId="3" fontId="11" fillId="5" borderId="0" xfId="0" applyNumberFormat="1" applyFont="1" applyFill="1"/>
    <xf numFmtId="4" fontId="8" fillId="5" borderId="0" xfId="0" applyNumberFormat="1" applyFont="1" applyFill="1"/>
    <xf numFmtId="9" fontId="11" fillId="5" borderId="0" xfId="0" applyNumberFormat="1" applyFont="1" applyFill="1"/>
    <xf numFmtId="0" fontId="8" fillId="5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0</xdr:row>
      <xdr:rowOff>9525</xdr:rowOff>
    </xdr:from>
    <xdr:to>
      <xdr:col>25</xdr:col>
      <xdr:colOff>9525</xdr:colOff>
      <xdr:row>86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6363950" y="9525"/>
          <a:ext cx="0" cy="14020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86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ebay.q4cdn.com/610426115/files/doc_financials/2022/q2/Exhibit-99.1-ER-eBay-Q2-2022-Final.pdf" TargetMode="External"/><Relationship Id="rId16" Type="http://schemas.openxmlformats.org/officeDocument/2006/relationships/hyperlink" Target="https://ebay.q4cdn.com/610426115/files/doc_financials/financials/2016/EBAY_News_2017_1_25_Earnings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hyperlink" Target="https://ebay.q4cdn.com/610426115/files/doc_financials/financials/2018/EBAY_News_2018_4_25_Earnings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hyperlink" Target="https://ebay.q4cdn.com/610426115/files/doc_financials/financials/2018/Exhibit_99.1_ER_eBay_Q2_201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C34" sqref="C34:D34"/>
    </sheetView>
  </sheetViews>
  <sheetFormatPr defaultColWidth="9.140625"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46" t="s">
        <v>2</v>
      </c>
      <c r="C5" s="47"/>
      <c r="D5" s="48"/>
      <c r="G5" s="46" t="s">
        <v>20</v>
      </c>
      <c r="H5" s="47"/>
      <c r="I5" s="47"/>
      <c r="J5" s="47"/>
      <c r="K5" s="47"/>
      <c r="L5" s="47"/>
      <c r="M5" s="47"/>
      <c r="N5" s="47"/>
      <c r="O5" s="48"/>
    </row>
    <row r="6" spans="2:15">
      <c r="B6" s="3" t="s">
        <v>3</v>
      </c>
      <c r="C6" s="1">
        <v>40.78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Model'!Y22</f>
        <v>542.659087</v>
      </c>
      <c r="D7" s="23" t="str">
        <f>$C$28</f>
        <v>Q322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22129.637567860002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Model'!Y69</f>
        <v>3494</v>
      </c>
      <c r="D9" s="23" t="str">
        <f t="shared" ref="D9:D11" si="0">$C$28</f>
        <v>Q322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Model'!Y70</f>
        <v>7729</v>
      </c>
      <c r="D10" s="23" t="str">
        <f t="shared" si="0"/>
        <v>Q322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-4235</v>
      </c>
      <c r="D11" s="23" t="str">
        <f t="shared" si="0"/>
        <v>Q322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26364.637567860002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46" t="s">
        <v>10</v>
      </c>
      <c r="C15" s="47"/>
      <c r="D15" s="48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49" t="s">
        <v>60</v>
      </c>
      <c r="D16" s="50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49" t="s">
        <v>61</v>
      </c>
      <c r="D17" s="50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49"/>
      <c r="D18" s="50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42" t="s">
        <v>62</v>
      </c>
      <c r="D19" s="43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46" t="s">
        <v>14</v>
      </c>
      <c r="C22" s="47"/>
      <c r="D22" s="48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49" t="s">
        <v>21</v>
      </c>
      <c r="D23" s="50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49">
        <v>1995</v>
      </c>
      <c r="D24" s="50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49">
        <v>1998</v>
      </c>
      <c r="D25" s="50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49"/>
      <c r="D27" s="50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40</v>
      </c>
      <c r="D28" s="36">
        <f>'Financial Model'!Y3</f>
        <v>37561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44" t="s">
        <v>59</v>
      </c>
      <c r="D29" s="45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46" t="s">
        <v>63</v>
      </c>
      <c r="C32" s="47"/>
      <c r="D32" s="48"/>
    </row>
    <row r="33" spans="2:4">
      <c r="B33" s="9" t="s">
        <v>64</v>
      </c>
      <c r="C33" s="40">
        <f>C6/'Financial Model'!Y67</f>
        <v>4.5599912565134968</v>
      </c>
      <c r="D33" s="41"/>
    </row>
    <row r="34" spans="2:4">
      <c r="B34" s="9" t="s">
        <v>65</v>
      </c>
      <c r="C34" s="40">
        <f>C8/SUM('Financial Model'!V4:Y4)</f>
        <v>2.235768596469994</v>
      </c>
      <c r="D34" s="41"/>
    </row>
    <row r="35" spans="2:4">
      <c r="B35" s="9" t="s">
        <v>66</v>
      </c>
      <c r="C35" s="40">
        <f>C12/SUM('Financial Model'!V4:Y4)</f>
        <v>2.663632811462922</v>
      </c>
      <c r="D35" s="41"/>
    </row>
    <row r="36" spans="2:4">
      <c r="B36" s="9" t="s">
        <v>67</v>
      </c>
      <c r="C36" s="40">
        <f>C6/SUM('Financial Model'!V21:Y21)</f>
        <v>-347.03384754378123</v>
      </c>
      <c r="D36" s="41"/>
    </row>
    <row r="37" spans="2:4">
      <c r="B37" s="9" t="s">
        <v>68</v>
      </c>
      <c r="C37" s="40">
        <f>C12/SUM('Financial Model'!V20:Y20)</f>
        <v>941.59419885214288</v>
      </c>
      <c r="D37" s="41"/>
    </row>
    <row r="38" spans="2:4">
      <c r="B38" s="10" t="s">
        <v>69</v>
      </c>
      <c r="C38" s="42"/>
      <c r="D38" s="43"/>
    </row>
  </sheetData>
  <mergeCells count="20"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C29:D2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AT82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J14" sqref="AJ14"/>
    </sheetView>
  </sheetViews>
  <sheetFormatPr defaultColWidth="9.140625" defaultRowHeight="12.75"/>
  <cols>
    <col min="1" max="1" width="6.5703125" style="1" bestFit="1" customWidth="1"/>
    <col min="2" max="2" width="28.42578125" style="1" bestFit="1" customWidth="1"/>
    <col min="3" max="25" width="9.140625" style="1"/>
    <col min="26" max="26" width="9.140625" style="51"/>
    <col min="27" max="35" width="9.140625" style="1"/>
    <col min="36" max="36" width="9.140625" style="51"/>
    <col min="37" max="16384" width="9.140625" style="1"/>
  </cols>
  <sheetData>
    <row r="1" spans="2:46" s="20" customFormat="1">
      <c r="C1" s="20" t="s">
        <v>127</v>
      </c>
      <c r="D1" s="20" t="s">
        <v>128</v>
      </c>
      <c r="E1" s="20" t="s">
        <v>129</v>
      </c>
      <c r="F1" s="20" t="s">
        <v>130</v>
      </c>
      <c r="G1" s="25" t="s">
        <v>22</v>
      </c>
      <c r="H1" s="25" t="s">
        <v>23</v>
      </c>
      <c r="I1" s="25" t="s">
        <v>24</v>
      </c>
      <c r="J1" s="25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5" t="s">
        <v>30</v>
      </c>
      <c r="P1" s="25" t="s">
        <v>31</v>
      </c>
      <c r="Q1" s="25" t="s">
        <v>32</v>
      </c>
      <c r="R1" s="25" t="s">
        <v>33</v>
      </c>
      <c r="S1" s="20" t="s">
        <v>34</v>
      </c>
      <c r="T1" s="20" t="s">
        <v>35</v>
      </c>
      <c r="U1" s="20" t="s">
        <v>36</v>
      </c>
      <c r="V1" s="25" t="s">
        <v>37</v>
      </c>
      <c r="W1" s="25" t="s">
        <v>38</v>
      </c>
      <c r="X1" s="37" t="s">
        <v>39</v>
      </c>
      <c r="Y1" s="25" t="s">
        <v>40</v>
      </c>
      <c r="Z1" s="52" t="s">
        <v>41</v>
      </c>
      <c r="AC1" s="20" t="s">
        <v>126</v>
      </c>
      <c r="AD1" s="25" t="s">
        <v>42</v>
      </c>
      <c r="AE1" s="20" t="s">
        <v>43</v>
      </c>
      <c r="AF1" s="25" t="s">
        <v>44</v>
      </c>
      <c r="AG1" s="20" t="s">
        <v>45</v>
      </c>
      <c r="AH1" s="25" t="s">
        <v>46</v>
      </c>
      <c r="AI1" s="25" t="s">
        <v>47</v>
      </c>
      <c r="AJ1" s="52" t="s">
        <v>48</v>
      </c>
      <c r="AK1" s="20" t="s">
        <v>49</v>
      </c>
      <c r="AL1" s="20" t="s">
        <v>50</v>
      </c>
      <c r="AM1" s="20" t="s">
        <v>51</v>
      </c>
      <c r="AN1" s="20" t="s">
        <v>52</v>
      </c>
      <c r="AO1" s="20" t="s">
        <v>53</v>
      </c>
      <c r="AP1" s="20" t="s">
        <v>54</v>
      </c>
      <c r="AQ1" s="20" t="s">
        <v>55</v>
      </c>
      <c r="AR1" s="20" t="s">
        <v>56</v>
      </c>
      <c r="AS1" s="20" t="s">
        <v>57</v>
      </c>
      <c r="AT1" s="20" t="s">
        <v>58</v>
      </c>
    </row>
    <row r="2" spans="2:46" s="22" customFormat="1">
      <c r="B2" s="21"/>
      <c r="C2" s="27">
        <v>42825</v>
      </c>
      <c r="D2" s="27">
        <v>42916</v>
      </c>
      <c r="E2" s="27">
        <v>43008</v>
      </c>
      <c r="F2" s="27">
        <v>43100</v>
      </c>
      <c r="G2" s="27">
        <v>43190</v>
      </c>
      <c r="H2" s="27">
        <v>43281</v>
      </c>
      <c r="I2" s="27">
        <v>43373</v>
      </c>
      <c r="J2" s="27">
        <v>43465</v>
      </c>
      <c r="K2" s="27">
        <v>43555</v>
      </c>
      <c r="L2" s="27">
        <v>43646</v>
      </c>
      <c r="M2" s="27">
        <v>43738</v>
      </c>
      <c r="N2" s="27">
        <v>43830</v>
      </c>
      <c r="O2" s="27">
        <v>43921</v>
      </c>
      <c r="P2" s="27">
        <v>44012</v>
      </c>
      <c r="Q2" s="27">
        <v>44104</v>
      </c>
      <c r="R2" s="27">
        <v>44196</v>
      </c>
      <c r="S2" s="27">
        <v>44286</v>
      </c>
      <c r="T2" s="27">
        <v>44377</v>
      </c>
      <c r="U2" s="27">
        <v>44469</v>
      </c>
      <c r="V2" s="27">
        <v>44561</v>
      </c>
      <c r="W2" s="27">
        <v>44651</v>
      </c>
      <c r="X2" s="27">
        <v>44742</v>
      </c>
      <c r="Y2" s="27">
        <v>44834</v>
      </c>
      <c r="Z2" s="53" t="s">
        <v>131</v>
      </c>
      <c r="AC2" s="27">
        <v>42369</v>
      </c>
      <c r="AD2" s="27">
        <v>42735</v>
      </c>
      <c r="AE2" s="27">
        <f>F2</f>
        <v>43100</v>
      </c>
      <c r="AF2" s="27">
        <f>J2</f>
        <v>43465</v>
      </c>
      <c r="AG2" s="27">
        <f>N2</f>
        <v>43830</v>
      </c>
      <c r="AH2" s="27">
        <f>R2</f>
        <v>44196</v>
      </c>
      <c r="AI2" s="27">
        <v>44561</v>
      </c>
      <c r="AJ2" s="53" t="s">
        <v>131</v>
      </c>
    </row>
    <row r="3" spans="2:46" s="22" customFormat="1">
      <c r="B3" s="21"/>
      <c r="G3" s="26">
        <v>45748</v>
      </c>
      <c r="H3" s="26">
        <v>43282</v>
      </c>
      <c r="I3" s="26">
        <v>11232</v>
      </c>
      <c r="J3" s="26">
        <v>47119</v>
      </c>
      <c r="O3" s="26">
        <v>47209</v>
      </c>
      <c r="P3" s="26">
        <v>46935</v>
      </c>
      <c r="Q3" s="26">
        <v>47027</v>
      </c>
      <c r="R3" s="26">
        <v>37653</v>
      </c>
      <c r="V3" s="26">
        <v>44958</v>
      </c>
      <c r="W3" s="26">
        <v>38108</v>
      </c>
      <c r="X3" s="26">
        <v>37834</v>
      </c>
      <c r="Y3" s="26">
        <v>37561</v>
      </c>
      <c r="Z3" s="53"/>
      <c r="AD3" s="26">
        <v>45658</v>
      </c>
      <c r="AF3" s="26">
        <f>J3</f>
        <v>47119</v>
      </c>
      <c r="AH3" s="26">
        <f>R3</f>
        <v>37653</v>
      </c>
      <c r="AI3" s="26">
        <v>44958</v>
      </c>
      <c r="AJ3" s="53"/>
    </row>
    <row r="4" spans="2:46" s="2" customFormat="1">
      <c r="B4" s="2" t="s">
        <v>72</v>
      </c>
      <c r="C4" s="28">
        <v>2303</v>
      </c>
      <c r="D4" s="28">
        <v>2419</v>
      </c>
      <c r="E4" s="28">
        <v>2498</v>
      </c>
      <c r="F4" s="28">
        <v>2707</v>
      </c>
      <c r="G4" s="28">
        <v>2580</v>
      </c>
      <c r="H4" s="28">
        <v>2640</v>
      </c>
      <c r="I4" s="28">
        <v>2649</v>
      </c>
      <c r="J4" s="28">
        <v>2877</v>
      </c>
      <c r="K4" s="28">
        <v>2413</v>
      </c>
      <c r="L4" s="28">
        <v>2423</v>
      </c>
      <c r="M4" s="28">
        <v>2083</v>
      </c>
      <c r="N4" s="28">
        <v>2236</v>
      </c>
      <c r="O4" s="28">
        <v>2374</v>
      </c>
      <c r="P4" s="28">
        <v>2865</v>
      </c>
      <c r="Q4" s="28">
        <v>2606</v>
      </c>
      <c r="R4" s="28">
        <v>2868</v>
      </c>
      <c r="S4" s="28">
        <v>2638</v>
      </c>
      <c r="T4" s="28">
        <v>2668</v>
      </c>
      <c r="U4" s="28">
        <v>2501</v>
      </c>
      <c r="V4" s="28">
        <v>2613</v>
      </c>
      <c r="W4" s="28">
        <v>2483</v>
      </c>
      <c r="X4" s="28">
        <v>2422</v>
      </c>
      <c r="Y4" s="28">
        <v>2380</v>
      </c>
      <c r="Z4" s="58">
        <f>Y4*(1+Z25)</f>
        <v>2356.1999999999998</v>
      </c>
      <c r="AC4" s="28">
        <v>8592</v>
      </c>
      <c r="AD4" s="28">
        <v>8979</v>
      </c>
      <c r="AE4" s="28">
        <f>SUM(C4:F4)</f>
        <v>9927</v>
      </c>
      <c r="AF4" s="28">
        <f>SUM(G4:J4)</f>
        <v>10746</v>
      </c>
      <c r="AG4" s="28">
        <f>SUM(K4:N4)</f>
        <v>9155</v>
      </c>
      <c r="AH4" s="28">
        <f>SUM(O4:R4)</f>
        <v>10713</v>
      </c>
      <c r="AI4" s="28">
        <f>SUM(S4:V4)</f>
        <v>10420</v>
      </c>
      <c r="AJ4" s="58">
        <f>SUM(W4:Z4)</f>
        <v>9641.2000000000007</v>
      </c>
    </row>
    <row r="5" spans="2:46">
      <c r="B5" s="1" t="s">
        <v>73</v>
      </c>
      <c r="C5" s="29">
        <v>514</v>
      </c>
      <c r="D5" s="29">
        <v>560</v>
      </c>
      <c r="E5" s="29">
        <v>557</v>
      </c>
      <c r="F5" s="29">
        <v>590</v>
      </c>
      <c r="G5" s="29">
        <v>559</v>
      </c>
      <c r="H5" s="29">
        <v>597</v>
      </c>
      <c r="I5" s="29">
        <v>608</v>
      </c>
      <c r="J5" s="29">
        <v>618</v>
      </c>
      <c r="K5" s="29">
        <v>539</v>
      </c>
      <c r="L5" s="29">
        <v>553</v>
      </c>
      <c r="M5" s="29">
        <v>530</v>
      </c>
      <c r="N5" s="29">
        <v>556</v>
      </c>
      <c r="O5" s="29">
        <v>526</v>
      </c>
      <c r="P5" s="29">
        <v>598</v>
      </c>
      <c r="Q5" s="29">
        <v>656</v>
      </c>
      <c r="R5" s="29">
        <v>742</v>
      </c>
      <c r="S5" s="29">
        <v>606</v>
      </c>
      <c r="T5" s="29">
        <v>672</v>
      </c>
      <c r="U5" s="29">
        <v>678</v>
      </c>
      <c r="V5" s="29">
        <v>694</v>
      </c>
      <c r="W5" s="29">
        <v>689</v>
      </c>
      <c r="X5" s="29">
        <v>663</v>
      </c>
      <c r="Y5" s="29">
        <v>647</v>
      </c>
      <c r="Z5" s="55">
        <f>Z4*(1-Z27)</f>
        <v>636.17399999999998</v>
      </c>
      <c r="AC5" s="29">
        <v>1771</v>
      </c>
      <c r="AD5" s="29">
        <v>2007</v>
      </c>
      <c r="AE5" s="29">
        <f>SUM(C5:F5)</f>
        <v>2221</v>
      </c>
      <c r="AF5" s="29">
        <f>SUM(G5:J5)</f>
        <v>2382</v>
      </c>
      <c r="AG5" s="29">
        <f>SUM(K5:N5)</f>
        <v>2178</v>
      </c>
      <c r="AH5" s="29">
        <f>SUM(O5:R5)</f>
        <v>2522</v>
      </c>
      <c r="AI5" s="29">
        <f>SUM(S5:V5)</f>
        <v>2650</v>
      </c>
      <c r="AJ5" s="55">
        <f>SUM(W5:Z5)</f>
        <v>2635.174</v>
      </c>
    </row>
    <row r="6" spans="2:46" s="2" customFormat="1">
      <c r="B6" s="2" t="s">
        <v>74</v>
      </c>
      <c r="C6" s="28">
        <f t="shared" ref="C6:F6" si="0">C4-C5</f>
        <v>1789</v>
      </c>
      <c r="D6" s="28">
        <f t="shared" si="0"/>
        <v>1859</v>
      </c>
      <c r="E6" s="28">
        <f t="shared" si="0"/>
        <v>1941</v>
      </c>
      <c r="F6" s="28">
        <f t="shared" si="0"/>
        <v>2117</v>
      </c>
      <c r="G6" s="28">
        <f t="shared" ref="G6:X6" si="1">G4-G5</f>
        <v>2021</v>
      </c>
      <c r="H6" s="28">
        <f t="shared" si="1"/>
        <v>2043</v>
      </c>
      <c r="I6" s="28">
        <f t="shared" si="1"/>
        <v>2041</v>
      </c>
      <c r="J6" s="28">
        <f t="shared" si="1"/>
        <v>2259</v>
      </c>
      <c r="K6" s="28">
        <f t="shared" si="1"/>
        <v>1874</v>
      </c>
      <c r="L6" s="28">
        <f t="shared" si="1"/>
        <v>1870</v>
      </c>
      <c r="M6" s="28">
        <f t="shared" si="1"/>
        <v>1553</v>
      </c>
      <c r="N6" s="28">
        <f t="shared" si="1"/>
        <v>1680</v>
      </c>
      <c r="O6" s="28">
        <f t="shared" si="1"/>
        <v>1848</v>
      </c>
      <c r="P6" s="28">
        <f t="shared" si="1"/>
        <v>2267</v>
      </c>
      <c r="Q6" s="28">
        <f t="shared" si="1"/>
        <v>1950</v>
      </c>
      <c r="R6" s="28">
        <f t="shared" si="1"/>
        <v>2126</v>
      </c>
      <c r="S6" s="28">
        <f t="shared" si="1"/>
        <v>2032</v>
      </c>
      <c r="T6" s="28">
        <f t="shared" si="1"/>
        <v>1996</v>
      </c>
      <c r="U6" s="28">
        <f t="shared" si="1"/>
        <v>1823</v>
      </c>
      <c r="V6" s="28">
        <f t="shared" si="1"/>
        <v>1919</v>
      </c>
      <c r="W6" s="28">
        <f t="shared" si="1"/>
        <v>1794</v>
      </c>
      <c r="X6" s="28">
        <f t="shared" si="1"/>
        <v>1759</v>
      </c>
      <c r="Y6" s="28">
        <f>Y4-Y5</f>
        <v>1733</v>
      </c>
      <c r="Z6" s="58">
        <f>Z4-Z5</f>
        <v>1720.0259999999998</v>
      </c>
      <c r="AC6" s="28">
        <f t="shared" ref="AC6" si="2">AC4-AC5</f>
        <v>6821</v>
      </c>
      <c r="AD6" s="28">
        <f t="shared" ref="AD6" si="3">AD4-AD5</f>
        <v>6972</v>
      </c>
      <c r="AE6" s="28">
        <f t="shared" ref="AE6:AF6" si="4">AE4-AE5</f>
        <v>7706</v>
      </c>
      <c r="AF6" s="28">
        <f t="shared" si="4"/>
        <v>8364</v>
      </c>
      <c r="AG6" s="28">
        <f>AG4-AG5</f>
        <v>6977</v>
      </c>
      <c r="AH6" s="28">
        <f>AH4-AH5</f>
        <v>8191</v>
      </c>
      <c r="AI6" s="28">
        <f>AI4-AI5</f>
        <v>7770</v>
      </c>
      <c r="AJ6" s="58">
        <f>AJ4-AJ5</f>
        <v>7006.0260000000007</v>
      </c>
    </row>
    <row r="7" spans="2:46">
      <c r="B7" s="1" t="s">
        <v>75</v>
      </c>
      <c r="C7" s="29">
        <v>648</v>
      </c>
      <c r="D7" s="29">
        <v>727</v>
      </c>
      <c r="E7" s="29">
        <v>719</v>
      </c>
      <c r="F7" s="29">
        <v>784</v>
      </c>
      <c r="G7" s="29">
        <v>756</v>
      </c>
      <c r="H7" s="29">
        <v>838</v>
      </c>
      <c r="I7" s="29">
        <v>852</v>
      </c>
      <c r="J7" s="29">
        <v>945</v>
      </c>
      <c r="K7" s="29">
        <v>647</v>
      </c>
      <c r="L7" s="29">
        <v>688</v>
      </c>
      <c r="M7" s="29">
        <v>577</v>
      </c>
      <c r="N7" s="29">
        <v>637</v>
      </c>
      <c r="O7" s="29">
        <v>607</v>
      </c>
      <c r="P7" s="29">
        <v>716</v>
      </c>
      <c r="Q7" s="29">
        <v>660</v>
      </c>
      <c r="R7" s="29">
        <v>804</v>
      </c>
      <c r="S7" s="29">
        <v>546</v>
      </c>
      <c r="T7" s="29">
        <v>559</v>
      </c>
      <c r="U7" s="29">
        <v>496</v>
      </c>
      <c r="V7" s="29">
        <v>569</v>
      </c>
      <c r="W7" s="29">
        <v>478</v>
      </c>
      <c r="X7" s="29">
        <v>566</v>
      </c>
      <c r="Y7" s="29">
        <v>538</v>
      </c>
      <c r="Z7" s="55">
        <f>Z4*0.23</f>
        <v>541.92599999999993</v>
      </c>
      <c r="AC7" s="29">
        <v>2267</v>
      </c>
      <c r="AD7" s="29">
        <v>2368</v>
      </c>
      <c r="AE7" s="29">
        <f t="shared" ref="AE7:AE11" si="5">SUM(F7:I7)</f>
        <v>3230</v>
      </c>
      <c r="AF7" s="29">
        <f t="shared" ref="AF7:AF11" si="6">SUM(G7:J7)</f>
        <v>3391</v>
      </c>
      <c r="AG7" s="29">
        <f t="shared" ref="AG7:AG11" si="7">SUM(K7:N7)</f>
        <v>2549</v>
      </c>
      <c r="AH7" s="29">
        <f t="shared" ref="AH7:AH11" si="8">SUM(O7:R7)</f>
        <v>2787</v>
      </c>
      <c r="AI7" s="29">
        <f>SUM(S7:V7)</f>
        <v>2170</v>
      </c>
      <c r="AJ7" s="55">
        <f t="shared" ref="AJ7:AJ11" si="9">SUM(W7:Z7)</f>
        <v>2123.9259999999999</v>
      </c>
    </row>
    <row r="8" spans="2:46">
      <c r="B8" s="1" t="s">
        <v>76</v>
      </c>
      <c r="C8" s="29">
        <v>278</v>
      </c>
      <c r="D8" s="29">
        <v>313</v>
      </c>
      <c r="E8" s="29">
        <v>316</v>
      </c>
      <c r="F8" s="29">
        <v>317</v>
      </c>
      <c r="G8" s="29">
        <v>334</v>
      </c>
      <c r="H8" s="29">
        <v>352</v>
      </c>
      <c r="I8" s="29">
        <v>307</v>
      </c>
      <c r="J8" s="29">
        <v>292</v>
      </c>
      <c r="K8" s="29">
        <v>272</v>
      </c>
      <c r="L8" s="29">
        <v>295</v>
      </c>
      <c r="M8" s="29">
        <v>243</v>
      </c>
      <c r="N8" s="29">
        <v>241</v>
      </c>
      <c r="O8" s="29">
        <v>267</v>
      </c>
      <c r="P8" s="29">
        <v>308</v>
      </c>
      <c r="Q8" s="29">
        <v>287</v>
      </c>
      <c r="R8" s="29">
        <v>299</v>
      </c>
      <c r="S8" s="29">
        <v>304</v>
      </c>
      <c r="T8" s="29">
        <v>350</v>
      </c>
      <c r="U8" s="29">
        <v>334</v>
      </c>
      <c r="V8" s="29">
        <v>337</v>
      </c>
      <c r="W8" s="29">
        <v>301</v>
      </c>
      <c r="X8" s="29">
        <v>344</v>
      </c>
      <c r="Y8" s="29">
        <v>345</v>
      </c>
      <c r="Z8" s="55">
        <f>Z4*0.141</f>
        <v>332.22419999999994</v>
      </c>
      <c r="AC8" s="29">
        <v>923</v>
      </c>
      <c r="AD8" s="29">
        <v>1114</v>
      </c>
      <c r="AE8" s="29">
        <f t="shared" si="5"/>
        <v>1310</v>
      </c>
      <c r="AF8" s="29">
        <f t="shared" si="6"/>
        <v>1285</v>
      </c>
      <c r="AG8" s="29">
        <f t="shared" si="7"/>
        <v>1051</v>
      </c>
      <c r="AH8" s="29">
        <f t="shared" si="8"/>
        <v>1161</v>
      </c>
      <c r="AI8" s="29">
        <f t="shared" ref="AI8:AI11" si="10">SUM(S8:V8)</f>
        <v>1325</v>
      </c>
      <c r="AJ8" s="55">
        <f t="shared" si="9"/>
        <v>1322.2241999999999</v>
      </c>
    </row>
    <row r="9" spans="2:46">
      <c r="B9" s="1" t="s">
        <v>77</v>
      </c>
      <c r="C9" s="29">
        <v>245</v>
      </c>
      <c r="D9" s="29">
        <v>267</v>
      </c>
      <c r="E9" s="29">
        <v>254</v>
      </c>
      <c r="F9" s="29">
        <v>264</v>
      </c>
      <c r="G9" s="29">
        <v>270</v>
      </c>
      <c r="H9" s="29">
        <v>368</v>
      </c>
      <c r="I9" s="29">
        <v>248</v>
      </c>
      <c r="J9" s="29">
        <v>245</v>
      </c>
      <c r="K9" s="29">
        <v>284</v>
      </c>
      <c r="L9" s="29">
        <v>256</v>
      </c>
      <c r="M9" s="29">
        <v>250</v>
      </c>
      <c r="N9" s="29">
        <v>249</v>
      </c>
      <c r="O9" s="29">
        <v>234</v>
      </c>
      <c r="P9" s="29">
        <v>320</v>
      </c>
      <c r="Q9" s="29">
        <v>258</v>
      </c>
      <c r="R9" s="29">
        <v>253</v>
      </c>
      <c r="S9" s="29">
        <v>246</v>
      </c>
      <c r="T9" s="29">
        <v>250</v>
      </c>
      <c r="U9" s="29">
        <v>219</v>
      </c>
      <c r="V9" s="29">
        <v>206</v>
      </c>
      <c r="W9" s="29">
        <v>226</v>
      </c>
      <c r="X9" s="29">
        <v>237</v>
      </c>
      <c r="Y9" s="29">
        <v>212</v>
      </c>
      <c r="Z9" s="55">
        <f>Z4*0.085</f>
        <v>200.27699999999999</v>
      </c>
      <c r="AC9" s="29">
        <v>1122</v>
      </c>
      <c r="AD9" s="29">
        <v>900</v>
      </c>
      <c r="AE9" s="29">
        <f t="shared" si="5"/>
        <v>1150</v>
      </c>
      <c r="AF9" s="29">
        <f t="shared" si="6"/>
        <v>1131</v>
      </c>
      <c r="AG9" s="29">
        <f t="shared" si="7"/>
        <v>1039</v>
      </c>
      <c r="AH9" s="29">
        <f t="shared" si="8"/>
        <v>1065</v>
      </c>
      <c r="AI9" s="29">
        <f t="shared" si="10"/>
        <v>921</v>
      </c>
      <c r="AJ9" s="55">
        <f t="shared" si="9"/>
        <v>875.27700000000004</v>
      </c>
    </row>
    <row r="10" spans="2:46">
      <c r="B10" s="1" t="s">
        <v>78</v>
      </c>
      <c r="C10" s="29">
        <v>62</v>
      </c>
      <c r="D10" s="29">
        <v>63</v>
      </c>
      <c r="E10" s="29">
        <v>68</v>
      </c>
      <c r="F10" s="29">
        <v>79</v>
      </c>
      <c r="G10" s="29">
        <v>72</v>
      </c>
      <c r="H10" s="29">
        <v>66</v>
      </c>
      <c r="I10" s="29">
        <v>65</v>
      </c>
      <c r="J10" s="29">
        <v>83</v>
      </c>
      <c r="K10" s="29">
        <v>67</v>
      </c>
      <c r="L10" s="29">
        <v>63</v>
      </c>
      <c r="M10" s="29">
        <v>68</v>
      </c>
      <c r="N10" s="29">
        <v>68</v>
      </c>
      <c r="O10" s="29">
        <v>102</v>
      </c>
      <c r="P10" s="29">
        <v>93</v>
      </c>
      <c r="Q10" s="29">
        <v>60</v>
      </c>
      <c r="R10" s="29">
        <v>86</v>
      </c>
      <c r="S10" s="29">
        <v>88</v>
      </c>
      <c r="T10" s="29">
        <v>103</v>
      </c>
      <c r="U10" s="29">
        <v>112</v>
      </c>
      <c r="V10" s="29">
        <v>119</v>
      </c>
      <c r="W10" s="29">
        <v>96</v>
      </c>
      <c r="X10" s="29">
        <v>86</v>
      </c>
      <c r="Y10" s="29">
        <v>69</v>
      </c>
      <c r="Z10" s="55">
        <f>Z4*0.03</f>
        <v>70.685999999999993</v>
      </c>
      <c r="AC10" s="29">
        <v>271</v>
      </c>
      <c r="AD10" s="29">
        <v>231</v>
      </c>
      <c r="AE10" s="29">
        <f t="shared" si="5"/>
        <v>282</v>
      </c>
      <c r="AF10" s="29">
        <f t="shared" si="6"/>
        <v>286</v>
      </c>
      <c r="AG10" s="29">
        <f t="shared" si="7"/>
        <v>266</v>
      </c>
      <c r="AH10" s="29">
        <f t="shared" si="8"/>
        <v>341</v>
      </c>
      <c r="AI10" s="29">
        <f t="shared" si="10"/>
        <v>422</v>
      </c>
      <c r="AJ10" s="55">
        <f t="shared" si="9"/>
        <v>321.68599999999998</v>
      </c>
    </row>
    <row r="11" spans="2:46">
      <c r="B11" s="1" t="s">
        <v>79</v>
      </c>
      <c r="C11" s="29">
        <v>9</v>
      </c>
      <c r="D11" s="29">
        <v>9</v>
      </c>
      <c r="E11" s="29">
        <v>10</v>
      </c>
      <c r="F11" s="29">
        <v>10</v>
      </c>
      <c r="G11" s="29">
        <v>10</v>
      </c>
      <c r="H11" s="29">
        <v>13</v>
      </c>
      <c r="I11" s="29">
        <v>13</v>
      </c>
      <c r="J11" s="29">
        <v>13</v>
      </c>
      <c r="K11" s="29">
        <v>11</v>
      </c>
      <c r="L11" s="29">
        <v>10</v>
      </c>
      <c r="M11" s="29">
        <v>7</v>
      </c>
      <c r="N11" s="29">
        <v>7</v>
      </c>
      <c r="O11" s="29">
        <v>9</v>
      </c>
      <c r="P11" s="29">
        <v>9</v>
      </c>
      <c r="Q11" s="29">
        <v>6</v>
      </c>
      <c r="R11" s="29">
        <v>7</v>
      </c>
      <c r="S11" s="29">
        <v>7</v>
      </c>
      <c r="T11" s="29">
        <v>2</v>
      </c>
      <c r="U11" s="29">
        <v>0</v>
      </c>
      <c r="V11" s="29">
        <v>0</v>
      </c>
      <c r="W11" s="29">
        <v>1</v>
      </c>
      <c r="X11" s="29">
        <v>1</v>
      </c>
      <c r="Y11" s="29">
        <v>1</v>
      </c>
      <c r="Z11" s="55">
        <f>AVERAGE(V11:Y11)</f>
        <v>0.75</v>
      </c>
      <c r="AC11" s="29">
        <v>41</v>
      </c>
      <c r="AD11" s="29">
        <v>34</v>
      </c>
      <c r="AE11" s="29">
        <f t="shared" si="5"/>
        <v>46</v>
      </c>
      <c r="AF11" s="29">
        <f t="shared" si="6"/>
        <v>49</v>
      </c>
      <c r="AG11" s="29">
        <f t="shared" si="7"/>
        <v>35</v>
      </c>
      <c r="AH11" s="29">
        <f t="shared" si="8"/>
        <v>31</v>
      </c>
      <c r="AI11" s="29">
        <f t="shared" si="10"/>
        <v>9</v>
      </c>
      <c r="AJ11" s="55">
        <f t="shared" si="9"/>
        <v>3.75</v>
      </c>
    </row>
    <row r="12" spans="2:46">
      <c r="B12" s="1" t="s">
        <v>80</v>
      </c>
      <c r="C12" s="29">
        <f t="shared" ref="C12:F12" si="11">SUM(C7:C11)</f>
        <v>1242</v>
      </c>
      <c r="D12" s="29">
        <f t="shared" si="11"/>
        <v>1379</v>
      </c>
      <c r="E12" s="29">
        <f t="shared" si="11"/>
        <v>1367</v>
      </c>
      <c r="F12" s="29">
        <f t="shared" si="11"/>
        <v>1454</v>
      </c>
      <c r="G12" s="29">
        <f t="shared" ref="G12:X12" si="12">SUM(G7:G11)</f>
        <v>1442</v>
      </c>
      <c r="H12" s="29">
        <f t="shared" si="12"/>
        <v>1637</v>
      </c>
      <c r="I12" s="29">
        <f t="shared" si="12"/>
        <v>1485</v>
      </c>
      <c r="J12" s="29">
        <f t="shared" si="12"/>
        <v>1578</v>
      </c>
      <c r="K12" s="29">
        <f t="shared" si="12"/>
        <v>1281</v>
      </c>
      <c r="L12" s="29">
        <f t="shared" si="12"/>
        <v>1312</v>
      </c>
      <c r="M12" s="29">
        <f t="shared" si="12"/>
        <v>1145</v>
      </c>
      <c r="N12" s="29">
        <f t="shared" si="12"/>
        <v>1202</v>
      </c>
      <c r="O12" s="29">
        <f t="shared" si="12"/>
        <v>1219</v>
      </c>
      <c r="P12" s="29">
        <f t="shared" si="12"/>
        <v>1446</v>
      </c>
      <c r="Q12" s="29">
        <f t="shared" si="12"/>
        <v>1271</v>
      </c>
      <c r="R12" s="29">
        <f t="shared" si="12"/>
        <v>1449</v>
      </c>
      <c r="S12" s="29">
        <f t="shared" si="12"/>
        <v>1191</v>
      </c>
      <c r="T12" s="29">
        <f t="shared" si="12"/>
        <v>1264</v>
      </c>
      <c r="U12" s="29">
        <f t="shared" si="12"/>
        <v>1161</v>
      </c>
      <c r="V12" s="29">
        <f t="shared" si="12"/>
        <v>1231</v>
      </c>
      <c r="W12" s="29">
        <f t="shared" si="12"/>
        <v>1102</v>
      </c>
      <c r="X12" s="29">
        <f t="shared" si="12"/>
        <v>1234</v>
      </c>
      <c r="Y12" s="29">
        <f>SUM(Y7:Y11)</f>
        <v>1165</v>
      </c>
      <c r="Z12" s="55">
        <f>SUM(Z7:Z11)</f>
        <v>1145.8631999999998</v>
      </c>
      <c r="AC12" s="29">
        <f t="shared" ref="AC12:AD12" si="13">SUM(AC7:AC11)</f>
        <v>4624</v>
      </c>
      <c r="AD12" s="29">
        <f t="shared" si="13"/>
        <v>4647</v>
      </c>
      <c r="AE12" s="29">
        <f t="shared" ref="AE12:AG12" si="14">SUM(AE7:AE11)</f>
        <v>6018</v>
      </c>
      <c r="AF12" s="29">
        <f t="shared" si="14"/>
        <v>6142</v>
      </c>
      <c r="AG12" s="29">
        <f t="shared" si="14"/>
        <v>4940</v>
      </c>
      <c r="AH12" s="29">
        <f t="shared" ref="AH12" si="15">SUM(AH7:AH11)</f>
        <v>5385</v>
      </c>
      <c r="AI12" s="29">
        <f>SUM(AI7:AI11)</f>
        <v>4847</v>
      </c>
      <c r="AJ12" s="55">
        <f>SUM(AJ7:AJ11)</f>
        <v>4646.8631999999998</v>
      </c>
    </row>
    <row r="13" spans="2:46" s="2" customFormat="1">
      <c r="B13" s="2" t="s">
        <v>81</v>
      </c>
      <c r="C13" s="28">
        <f t="shared" ref="C13:F13" si="16">C6-C12</f>
        <v>547</v>
      </c>
      <c r="D13" s="28">
        <f t="shared" si="16"/>
        <v>480</v>
      </c>
      <c r="E13" s="28">
        <f t="shared" si="16"/>
        <v>574</v>
      </c>
      <c r="F13" s="28">
        <f t="shared" si="16"/>
        <v>663</v>
      </c>
      <c r="G13" s="28">
        <f t="shared" ref="G13:X13" si="17">G6-G12</f>
        <v>579</v>
      </c>
      <c r="H13" s="28">
        <f t="shared" si="17"/>
        <v>406</v>
      </c>
      <c r="I13" s="28">
        <f t="shared" si="17"/>
        <v>556</v>
      </c>
      <c r="J13" s="28">
        <f t="shared" si="17"/>
        <v>681</v>
      </c>
      <c r="K13" s="28">
        <f t="shared" si="17"/>
        <v>593</v>
      </c>
      <c r="L13" s="28">
        <f t="shared" si="17"/>
        <v>558</v>
      </c>
      <c r="M13" s="28">
        <f t="shared" si="17"/>
        <v>408</v>
      </c>
      <c r="N13" s="28">
        <f t="shared" si="17"/>
        <v>478</v>
      </c>
      <c r="O13" s="28">
        <f t="shared" si="17"/>
        <v>629</v>
      </c>
      <c r="P13" s="28">
        <f t="shared" si="17"/>
        <v>821</v>
      </c>
      <c r="Q13" s="28">
        <f t="shared" si="17"/>
        <v>679</v>
      </c>
      <c r="R13" s="28">
        <f t="shared" si="17"/>
        <v>677</v>
      </c>
      <c r="S13" s="28">
        <f t="shared" si="17"/>
        <v>841</v>
      </c>
      <c r="T13" s="28">
        <f t="shared" si="17"/>
        <v>732</v>
      </c>
      <c r="U13" s="28">
        <f t="shared" si="17"/>
        <v>662</v>
      </c>
      <c r="V13" s="28">
        <f t="shared" si="17"/>
        <v>688</v>
      </c>
      <c r="W13" s="28">
        <f t="shared" si="17"/>
        <v>692</v>
      </c>
      <c r="X13" s="28">
        <f t="shared" si="17"/>
        <v>525</v>
      </c>
      <c r="Y13" s="28">
        <f>Y6-Y12</f>
        <v>568</v>
      </c>
      <c r="Z13" s="58">
        <f>Z6-Z12</f>
        <v>574.16280000000006</v>
      </c>
      <c r="AC13" s="28">
        <f t="shared" ref="AC13:AD13" si="18">AC6-AC12</f>
        <v>2197</v>
      </c>
      <c r="AD13" s="28">
        <f t="shared" si="18"/>
        <v>2325</v>
      </c>
      <c r="AE13" s="28">
        <f t="shared" ref="AE13:AG13" si="19">AE6-AE12</f>
        <v>1688</v>
      </c>
      <c r="AF13" s="28">
        <f t="shared" si="19"/>
        <v>2222</v>
      </c>
      <c r="AG13" s="28">
        <f t="shared" si="19"/>
        <v>2037</v>
      </c>
      <c r="AH13" s="28">
        <f t="shared" ref="AH13" si="20">AH6-AH12</f>
        <v>2806</v>
      </c>
      <c r="AI13" s="28">
        <f>AI6-AI12</f>
        <v>2923</v>
      </c>
      <c r="AJ13" s="58">
        <f>AJ6-AJ12</f>
        <v>2359.162800000001</v>
      </c>
    </row>
    <row r="14" spans="2:46">
      <c r="B14" s="1" t="s">
        <v>87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-36</v>
      </c>
      <c r="T14" s="29">
        <v>-273</v>
      </c>
      <c r="U14" s="29">
        <v>-181</v>
      </c>
      <c r="V14" s="29">
        <v>-1875</v>
      </c>
      <c r="W14" s="29">
        <v>-2291</v>
      </c>
      <c r="X14" s="29">
        <v>-1221</v>
      </c>
      <c r="Y14" s="29">
        <v>-593</v>
      </c>
      <c r="Z14" s="55">
        <v>-700</v>
      </c>
      <c r="AC14" s="29">
        <v>0</v>
      </c>
      <c r="AD14" s="29">
        <v>0</v>
      </c>
      <c r="AE14" s="29">
        <f t="shared" ref="AE14:AE15" si="21">SUM(F14:I14)</f>
        <v>0</v>
      </c>
      <c r="AF14" s="29">
        <f t="shared" ref="AF14:AF15" si="22">SUM(G14:J14)</f>
        <v>0</v>
      </c>
      <c r="AG14" s="29">
        <f t="shared" ref="AG14:AG15" si="23">SUM(K14:N14)</f>
        <v>0</v>
      </c>
      <c r="AH14" s="29">
        <f t="shared" ref="AH14:AH19" si="24">SUM(O14:R14)</f>
        <v>0</v>
      </c>
      <c r="AI14" s="29">
        <f t="shared" ref="AI14:AI15" si="25">SUM(S14:V14)</f>
        <v>-2365</v>
      </c>
      <c r="AJ14" s="55">
        <f t="shared" ref="AJ14:AJ19" si="26">SUM(W14:Z14)</f>
        <v>-4805</v>
      </c>
    </row>
    <row r="15" spans="2:46">
      <c r="B15" s="1" t="s">
        <v>82</v>
      </c>
      <c r="C15" s="29">
        <v>11</v>
      </c>
      <c r="D15" s="29">
        <v>-18</v>
      </c>
      <c r="E15" s="29">
        <v>120</v>
      </c>
      <c r="F15" s="29">
        <v>-102</v>
      </c>
      <c r="G15" s="29">
        <v>-32</v>
      </c>
      <c r="H15" s="29">
        <v>301</v>
      </c>
      <c r="I15" s="29">
        <v>392</v>
      </c>
      <c r="J15" s="29">
        <v>-165</v>
      </c>
      <c r="K15" s="29">
        <v>64</v>
      </c>
      <c r="L15" s="29">
        <v>-51</v>
      </c>
      <c r="M15" s="29">
        <v>-142</v>
      </c>
      <c r="N15" s="29">
        <v>16</v>
      </c>
      <c r="O15" s="29">
        <v>2</v>
      </c>
      <c r="P15" s="29">
        <v>182</v>
      </c>
      <c r="Q15" s="29">
        <v>95</v>
      </c>
      <c r="R15" s="29">
        <v>432</v>
      </c>
      <c r="S15" s="29">
        <v>-81</v>
      </c>
      <c r="T15" s="29">
        <v>-58</v>
      </c>
      <c r="U15" s="29">
        <v>-47</v>
      </c>
      <c r="V15" s="29">
        <v>26</v>
      </c>
      <c r="W15" s="29">
        <v>-50</v>
      </c>
      <c r="X15" s="29">
        <v>-31</v>
      </c>
      <c r="Y15" s="29">
        <v>-29</v>
      </c>
      <c r="Z15" s="55">
        <f>AVERAGE(V15:Y15)</f>
        <v>-21</v>
      </c>
      <c r="AC15" s="29">
        <v>209</v>
      </c>
      <c r="AD15" s="29">
        <v>1326</v>
      </c>
      <c r="AE15" s="29">
        <f t="shared" si="21"/>
        <v>559</v>
      </c>
      <c r="AF15" s="29">
        <f t="shared" si="22"/>
        <v>496</v>
      </c>
      <c r="AG15" s="29">
        <f t="shared" si="23"/>
        <v>-113</v>
      </c>
      <c r="AH15" s="29">
        <f t="shared" si="24"/>
        <v>711</v>
      </c>
      <c r="AI15" s="29">
        <f t="shared" si="25"/>
        <v>-160</v>
      </c>
      <c r="AJ15" s="55">
        <f t="shared" si="26"/>
        <v>-131</v>
      </c>
    </row>
    <row r="16" spans="2:46">
      <c r="B16" s="1" t="s">
        <v>83</v>
      </c>
      <c r="C16" s="29">
        <f t="shared" ref="C16:F16" si="27">C13+C14+C15</f>
        <v>558</v>
      </c>
      <c r="D16" s="29">
        <f t="shared" si="27"/>
        <v>462</v>
      </c>
      <c r="E16" s="29">
        <f t="shared" si="27"/>
        <v>694</v>
      </c>
      <c r="F16" s="29">
        <f t="shared" si="27"/>
        <v>561</v>
      </c>
      <c r="G16" s="29">
        <f t="shared" ref="G16:X16" si="28">G13+G14+G15</f>
        <v>547</v>
      </c>
      <c r="H16" s="29">
        <f t="shared" si="28"/>
        <v>707</v>
      </c>
      <c r="I16" s="29">
        <f t="shared" si="28"/>
        <v>948</v>
      </c>
      <c r="J16" s="29">
        <f>J13+J14+J15</f>
        <v>516</v>
      </c>
      <c r="K16" s="29">
        <f t="shared" si="28"/>
        <v>657</v>
      </c>
      <c r="L16" s="29">
        <f t="shared" si="28"/>
        <v>507</v>
      </c>
      <c r="M16" s="29">
        <f t="shared" si="28"/>
        <v>266</v>
      </c>
      <c r="N16" s="29">
        <f t="shared" si="28"/>
        <v>494</v>
      </c>
      <c r="O16" s="29">
        <f t="shared" si="28"/>
        <v>631</v>
      </c>
      <c r="P16" s="29">
        <f t="shared" si="28"/>
        <v>1003</v>
      </c>
      <c r="Q16" s="29">
        <f>Q13+Q14+Q15</f>
        <v>774</v>
      </c>
      <c r="R16" s="29">
        <f t="shared" si="28"/>
        <v>1109</v>
      </c>
      <c r="S16" s="29">
        <f t="shared" si="28"/>
        <v>724</v>
      </c>
      <c r="T16" s="29">
        <f t="shared" si="28"/>
        <v>401</v>
      </c>
      <c r="U16" s="29">
        <f t="shared" si="28"/>
        <v>434</v>
      </c>
      <c r="V16" s="29">
        <f t="shared" si="28"/>
        <v>-1161</v>
      </c>
      <c r="W16" s="29">
        <f t="shared" si="28"/>
        <v>-1649</v>
      </c>
      <c r="X16" s="29">
        <f t="shared" si="28"/>
        <v>-727</v>
      </c>
      <c r="Y16" s="29">
        <f>Y13+Y14+Y15</f>
        <v>-54</v>
      </c>
      <c r="Z16" s="55">
        <f>Z13+Z14+Z15</f>
        <v>-146.83719999999994</v>
      </c>
      <c r="AC16" s="29">
        <f t="shared" ref="AC16:AH16" si="29">AC13+AC14+AC15</f>
        <v>2406</v>
      </c>
      <c r="AD16" s="29">
        <f t="shared" si="29"/>
        <v>3651</v>
      </c>
      <c r="AE16" s="29">
        <f t="shared" si="29"/>
        <v>2247</v>
      </c>
      <c r="AF16" s="29">
        <f t="shared" si="29"/>
        <v>2718</v>
      </c>
      <c r="AG16" s="29">
        <f t="shared" si="29"/>
        <v>1924</v>
      </c>
      <c r="AH16" s="29">
        <f t="shared" si="29"/>
        <v>3517</v>
      </c>
      <c r="AI16" s="29">
        <f>AI13+AI14+AI15</f>
        <v>398</v>
      </c>
      <c r="AJ16" s="55">
        <f>AJ13+AJ14+AJ15</f>
        <v>-2576.837199999999</v>
      </c>
    </row>
    <row r="17" spans="2:36">
      <c r="B17" s="1" t="s">
        <v>84</v>
      </c>
      <c r="C17" s="29">
        <v>477</v>
      </c>
      <c r="D17" s="29">
        <v>-433</v>
      </c>
      <c r="E17" s="29">
        <v>-174</v>
      </c>
      <c r="F17" s="29">
        <v>-3158</v>
      </c>
      <c r="G17" s="29">
        <v>-140</v>
      </c>
      <c r="H17" s="29">
        <v>-69</v>
      </c>
      <c r="I17" s="29">
        <v>-228</v>
      </c>
      <c r="J17" s="29">
        <v>247</v>
      </c>
      <c r="K17" s="29">
        <v>-141</v>
      </c>
      <c r="L17" s="29">
        <v>-107</v>
      </c>
      <c r="M17" s="29">
        <v>-56</v>
      </c>
      <c r="N17" s="29">
        <v>-25</v>
      </c>
      <c r="O17" s="29">
        <v>-146</v>
      </c>
      <c r="P17" s="29">
        <v>-263</v>
      </c>
      <c r="Q17" s="29">
        <v>-153</v>
      </c>
      <c r="R17" s="29">
        <v>-328</v>
      </c>
      <c r="S17" s="29">
        <v>-156</v>
      </c>
      <c r="T17" s="29">
        <v>-107</v>
      </c>
      <c r="U17" s="29">
        <v>-151</v>
      </c>
      <c r="V17" s="29">
        <v>268</v>
      </c>
      <c r="W17" s="29">
        <v>310</v>
      </c>
      <c r="X17" s="29">
        <v>191</v>
      </c>
      <c r="Y17" s="29">
        <v>-16</v>
      </c>
      <c r="Z17" s="55">
        <f>AVERAGE(V17:Y17)</f>
        <v>188.25</v>
      </c>
      <c r="AC17" s="29">
        <v>-459</v>
      </c>
      <c r="AD17" s="29">
        <v>3634</v>
      </c>
      <c r="AE17" s="29">
        <f t="shared" ref="AE17" si="30">SUM(F17:I17)</f>
        <v>-3595</v>
      </c>
      <c r="AF17" s="29">
        <f t="shared" ref="AF17" si="31">SUM(G17:J17)</f>
        <v>-190</v>
      </c>
      <c r="AG17" s="29">
        <f t="shared" ref="AG17" si="32">SUM(K17:N17)</f>
        <v>-329</v>
      </c>
      <c r="AH17" s="29">
        <f t="shared" si="24"/>
        <v>-890</v>
      </c>
      <c r="AI17" s="29">
        <f t="shared" ref="AI17" si="33">SUM(S17:V17)</f>
        <v>-146</v>
      </c>
      <c r="AJ17" s="55">
        <f t="shared" si="26"/>
        <v>673.25</v>
      </c>
    </row>
    <row r="18" spans="2:36">
      <c r="B18" s="1" t="s">
        <v>85</v>
      </c>
      <c r="C18" s="29">
        <f t="shared" ref="C18:F18" si="34">C16+C17</f>
        <v>1035</v>
      </c>
      <c r="D18" s="29">
        <f t="shared" si="34"/>
        <v>29</v>
      </c>
      <c r="E18" s="29">
        <f t="shared" si="34"/>
        <v>520</v>
      </c>
      <c r="F18" s="29">
        <f t="shared" si="34"/>
        <v>-2597</v>
      </c>
      <c r="G18" s="29">
        <f t="shared" ref="G18:X18" si="35">G16+G17</f>
        <v>407</v>
      </c>
      <c r="H18" s="29">
        <f t="shared" si="35"/>
        <v>638</v>
      </c>
      <c r="I18" s="29">
        <f t="shared" si="35"/>
        <v>720</v>
      </c>
      <c r="J18" s="29">
        <f t="shared" si="35"/>
        <v>763</v>
      </c>
      <c r="K18" s="29">
        <f t="shared" si="35"/>
        <v>516</v>
      </c>
      <c r="L18" s="29">
        <f t="shared" si="35"/>
        <v>400</v>
      </c>
      <c r="M18" s="29">
        <f t="shared" si="35"/>
        <v>210</v>
      </c>
      <c r="N18" s="29">
        <f t="shared" si="35"/>
        <v>469</v>
      </c>
      <c r="O18" s="29">
        <f t="shared" si="35"/>
        <v>485</v>
      </c>
      <c r="P18" s="29">
        <f t="shared" si="35"/>
        <v>740</v>
      </c>
      <c r="Q18" s="29">
        <f t="shared" si="35"/>
        <v>621</v>
      </c>
      <c r="R18" s="29">
        <f t="shared" si="35"/>
        <v>781</v>
      </c>
      <c r="S18" s="29">
        <f t="shared" si="35"/>
        <v>568</v>
      </c>
      <c r="T18" s="29">
        <f t="shared" si="35"/>
        <v>294</v>
      </c>
      <c r="U18" s="29">
        <f t="shared" si="35"/>
        <v>283</v>
      </c>
      <c r="V18" s="29">
        <f t="shared" si="35"/>
        <v>-893</v>
      </c>
      <c r="W18" s="29">
        <f t="shared" si="35"/>
        <v>-1339</v>
      </c>
      <c r="X18" s="29">
        <f t="shared" si="35"/>
        <v>-536</v>
      </c>
      <c r="Y18" s="29">
        <f>Y16+Y17</f>
        <v>-70</v>
      </c>
      <c r="Z18" s="55">
        <f>Z16+Z17</f>
        <v>41.412800000000061</v>
      </c>
      <c r="AC18" s="29">
        <f t="shared" ref="AC18:AH18" si="36">AC16+AC17</f>
        <v>1947</v>
      </c>
      <c r="AD18" s="29">
        <f t="shared" si="36"/>
        <v>7285</v>
      </c>
      <c r="AE18" s="29">
        <f t="shared" si="36"/>
        <v>-1348</v>
      </c>
      <c r="AF18" s="29">
        <f t="shared" si="36"/>
        <v>2528</v>
      </c>
      <c r="AG18" s="29">
        <f t="shared" si="36"/>
        <v>1595</v>
      </c>
      <c r="AH18" s="29">
        <f t="shared" si="36"/>
        <v>2627</v>
      </c>
      <c r="AI18" s="29">
        <f>AI16+AI17</f>
        <v>252</v>
      </c>
      <c r="AJ18" s="55">
        <f>AJ16+AJ17</f>
        <v>-1903.587199999999</v>
      </c>
    </row>
    <row r="19" spans="2:36">
      <c r="B19" s="1" t="s">
        <v>86</v>
      </c>
      <c r="C19" s="29">
        <v>0</v>
      </c>
      <c r="D19" s="29">
        <v>0</v>
      </c>
      <c r="E19" s="29">
        <v>0</v>
      </c>
      <c r="F19" s="29">
        <v>-4</v>
      </c>
      <c r="G19" s="29">
        <v>0</v>
      </c>
      <c r="H19" s="29">
        <v>4</v>
      </c>
      <c r="I19" s="29">
        <v>1</v>
      </c>
      <c r="J19" s="29">
        <v>-3</v>
      </c>
      <c r="K19" s="29">
        <v>2</v>
      </c>
      <c r="L19" s="29">
        <v>2</v>
      </c>
      <c r="M19" s="29">
        <v>100</v>
      </c>
      <c r="N19" s="29">
        <v>87</v>
      </c>
      <c r="O19" s="29">
        <v>2927</v>
      </c>
      <c r="P19" s="29">
        <v>6</v>
      </c>
      <c r="Q19" s="29">
        <v>43</v>
      </c>
      <c r="R19" s="29">
        <v>64</v>
      </c>
      <c r="S19" s="29">
        <v>73</v>
      </c>
      <c r="T19" s="29">
        <v>10440</v>
      </c>
      <c r="U19" s="29">
        <v>-19</v>
      </c>
      <c r="V19" s="29">
        <v>2862</v>
      </c>
      <c r="W19" s="29">
        <v>-2</v>
      </c>
      <c r="X19" s="29">
        <v>5</v>
      </c>
      <c r="Y19" s="29">
        <v>1</v>
      </c>
      <c r="Z19" s="55">
        <v>2</v>
      </c>
      <c r="AC19" s="29">
        <v>-222</v>
      </c>
      <c r="AD19" s="29">
        <v>-19</v>
      </c>
      <c r="AE19" s="29">
        <f t="shared" ref="AE19" si="37">SUM(F19:I19)</f>
        <v>1</v>
      </c>
      <c r="AF19" s="29">
        <f t="shared" ref="AF19" si="38">SUM(G19:J19)</f>
        <v>2</v>
      </c>
      <c r="AG19" s="29">
        <f t="shared" ref="AG19" si="39">SUM(K19:N19)</f>
        <v>191</v>
      </c>
      <c r="AH19" s="29">
        <f t="shared" si="24"/>
        <v>3040</v>
      </c>
      <c r="AI19" s="29">
        <f t="shared" ref="AI19" si="40">SUM(S19:V19)</f>
        <v>13356</v>
      </c>
      <c r="AJ19" s="55">
        <f t="shared" si="26"/>
        <v>6</v>
      </c>
    </row>
    <row r="20" spans="2:36" s="2" customFormat="1">
      <c r="B20" s="2" t="s">
        <v>71</v>
      </c>
      <c r="C20" s="28">
        <f t="shared" ref="C20:F20" si="41">C18+C19</f>
        <v>1035</v>
      </c>
      <c r="D20" s="28">
        <f t="shared" si="41"/>
        <v>29</v>
      </c>
      <c r="E20" s="28">
        <f t="shared" si="41"/>
        <v>520</v>
      </c>
      <c r="F20" s="28">
        <f t="shared" si="41"/>
        <v>-2601</v>
      </c>
      <c r="G20" s="28">
        <f t="shared" ref="G20:X20" si="42">G18+G19</f>
        <v>407</v>
      </c>
      <c r="H20" s="28">
        <f t="shared" si="42"/>
        <v>642</v>
      </c>
      <c r="I20" s="28">
        <f t="shared" si="42"/>
        <v>721</v>
      </c>
      <c r="J20" s="28">
        <f t="shared" si="42"/>
        <v>760</v>
      </c>
      <c r="K20" s="28">
        <f t="shared" si="42"/>
        <v>518</v>
      </c>
      <c r="L20" s="28">
        <f t="shared" si="42"/>
        <v>402</v>
      </c>
      <c r="M20" s="28">
        <f t="shared" si="42"/>
        <v>310</v>
      </c>
      <c r="N20" s="28">
        <f t="shared" si="42"/>
        <v>556</v>
      </c>
      <c r="O20" s="28">
        <f t="shared" si="42"/>
        <v>3412</v>
      </c>
      <c r="P20" s="28">
        <f t="shared" si="42"/>
        <v>746</v>
      </c>
      <c r="Q20" s="28">
        <f t="shared" si="42"/>
        <v>664</v>
      </c>
      <c r="R20" s="28">
        <f t="shared" si="42"/>
        <v>845</v>
      </c>
      <c r="S20" s="28">
        <f t="shared" si="42"/>
        <v>641</v>
      </c>
      <c r="T20" s="28">
        <f t="shared" si="42"/>
        <v>10734</v>
      </c>
      <c r="U20" s="28">
        <f t="shared" si="42"/>
        <v>264</v>
      </c>
      <c r="V20" s="28">
        <f t="shared" si="42"/>
        <v>1969</v>
      </c>
      <c r="W20" s="28">
        <f t="shared" si="42"/>
        <v>-1341</v>
      </c>
      <c r="X20" s="28">
        <f t="shared" si="42"/>
        <v>-531</v>
      </c>
      <c r="Y20" s="28">
        <f>Y18+Y19</f>
        <v>-69</v>
      </c>
      <c r="Z20" s="58">
        <f>Z18+Z19</f>
        <v>43.412800000000061</v>
      </c>
      <c r="AC20" s="28">
        <f t="shared" ref="AC20:AH20" si="43">AC18+AC19</f>
        <v>1725</v>
      </c>
      <c r="AD20" s="28">
        <f t="shared" si="43"/>
        <v>7266</v>
      </c>
      <c r="AE20" s="28">
        <f t="shared" si="43"/>
        <v>-1347</v>
      </c>
      <c r="AF20" s="28">
        <f t="shared" si="43"/>
        <v>2530</v>
      </c>
      <c r="AG20" s="28">
        <f t="shared" si="43"/>
        <v>1786</v>
      </c>
      <c r="AH20" s="28">
        <f t="shared" si="43"/>
        <v>5667</v>
      </c>
      <c r="AI20" s="28">
        <f>AI18+AI19</f>
        <v>13608</v>
      </c>
      <c r="AJ20" s="58">
        <f>AJ18+AJ19</f>
        <v>-1897.587199999999</v>
      </c>
    </row>
    <row r="21" spans="2:36">
      <c r="B21" s="1" t="s">
        <v>70</v>
      </c>
      <c r="C21" s="30">
        <f t="shared" ref="C21:F21" si="44">C20/C22</f>
        <v>0.95567867036011078</v>
      </c>
      <c r="D21" s="30">
        <f t="shared" si="44"/>
        <v>2.6951672862453532E-2</v>
      </c>
      <c r="E21" s="30">
        <f t="shared" si="44"/>
        <v>0.4896421845574388</v>
      </c>
      <c r="F21" s="30">
        <f t="shared" si="44"/>
        <v>-2.5130434782608697</v>
      </c>
      <c r="G21" s="30">
        <f t="shared" ref="G21:N21" si="45">G20/G22</f>
        <v>0.402970297029703</v>
      </c>
      <c r="H21" s="30">
        <f t="shared" si="45"/>
        <v>0.64717741935483875</v>
      </c>
      <c r="I21" s="30">
        <f t="shared" si="45"/>
        <v>0.74024640657084184</v>
      </c>
      <c r="J21" s="30">
        <f t="shared" si="45"/>
        <v>0.8</v>
      </c>
      <c r="K21" s="30">
        <f t="shared" si="45"/>
        <v>0.5755555555555556</v>
      </c>
      <c r="L21" s="30">
        <f t="shared" si="45"/>
        <v>0.46744186046511627</v>
      </c>
      <c r="M21" s="30">
        <f t="shared" si="45"/>
        <v>0.37349397590361444</v>
      </c>
      <c r="N21" s="30">
        <f t="shared" si="45"/>
        <v>0.68897149938042135</v>
      </c>
      <c r="O21" s="30">
        <f t="shared" ref="O21:Y21" si="46">O20/O22</f>
        <v>4.5312084993359898</v>
      </c>
      <c r="P21" s="30">
        <f t="shared" si="46"/>
        <v>1.0611664295874823</v>
      </c>
      <c r="Q21" s="30">
        <f t="shared" si="46"/>
        <v>0.95402298850574707</v>
      </c>
      <c r="R21" s="30">
        <f t="shared" si="46"/>
        <v>1.2281976744186047</v>
      </c>
      <c r="S21" s="30">
        <f t="shared" si="46"/>
        <v>0.94126284875183552</v>
      </c>
      <c r="T21" s="30">
        <f t="shared" si="46"/>
        <v>15.925816023738873</v>
      </c>
      <c r="U21" s="30">
        <f t="shared" si="46"/>
        <v>0.40121580547112462</v>
      </c>
      <c r="V21" s="30">
        <f t="shared" si="46"/>
        <v>3.2491749174917492</v>
      </c>
      <c r="W21" s="30">
        <f t="shared" si="46"/>
        <v>-2.2844974446337307</v>
      </c>
      <c r="X21" s="30">
        <f t="shared" si="46"/>
        <v>-0.95503597122302153</v>
      </c>
      <c r="Y21" s="30">
        <f t="shared" si="46"/>
        <v>-0.12715165313356303</v>
      </c>
      <c r="Z21" s="59">
        <f>Z20/Z22</f>
        <v>8.0000134596474676E-2</v>
      </c>
      <c r="AC21" s="30">
        <f t="shared" ref="AC21" si="47">AC20/AC22</f>
        <v>1.4279801324503312</v>
      </c>
      <c r="AD21" s="30">
        <f t="shared" ref="AD21" si="48">AD20/AD22</f>
        <v>6.4130626654898499</v>
      </c>
      <c r="AE21" s="30">
        <f t="shared" ref="AE21:AF21" si="49">AE20/AE22</f>
        <v>-1.3014492753623188</v>
      </c>
      <c r="AF21" s="30">
        <f t="shared" si="49"/>
        <v>2.6631578947368419</v>
      </c>
      <c r="AG21" s="30">
        <f>AG20/AG22</f>
        <v>2.1036513545347466</v>
      </c>
      <c r="AH21" s="30">
        <f>AH20/AH22</f>
        <v>7.9816901408450702</v>
      </c>
      <c r="AI21" s="30">
        <f>AI20/AI22</f>
        <v>20.871165644171779</v>
      </c>
      <c r="AJ21" s="59">
        <f>AJ20/AJ22</f>
        <v>-3.496831151378101</v>
      </c>
    </row>
    <row r="22" spans="2:36" s="29" customFormat="1">
      <c r="B22" s="29" t="s">
        <v>4</v>
      </c>
      <c r="C22" s="29">
        <v>1083</v>
      </c>
      <c r="D22" s="29">
        <v>1076</v>
      </c>
      <c r="E22" s="29">
        <v>1062</v>
      </c>
      <c r="F22" s="29">
        <v>1035</v>
      </c>
      <c r="G22" s="29">
        <v>1010</v>
      </c>
      <c r="H22" s="29">
        <v>992</v>
      </c>
      <c r="I22" s="29">
        <v>974</v>
      </c>
      <c r="J22" s="29">
        <v>950</v>
      </c>
      <c r="K22" s="29">
        <v>900</v>
      </c>
      <c r="L22" s="29">
        <v>860</v>
      </c>
      <c r="M22" s="29">
        <v>830</v>
      </c>
      <c r="N22" s="29">
        <v>807</v>
      </c>
      <c r="O22" s="29">
        <v>753</v>
      </c>
      <c r="P22" s="29">
        <v>703</v>
      </c>
      <c r="Q22" s="29">
        <v>696</v>
      </c>
      <c r="R22" s="29">
        <v>688</v>
      </c>
      <c r="S22" s="29">
        <v>681</v>
      </c>
      <c r="T22" s="29">
        <v>674</v>
      </c>
      <c r="U22" s="29">
        <v>658</v>
      </c>
      <c r="V22" s="29">
        <v>606</v>
      </c>
      <c r="W22" s="29">
        <v>587</v>
      </c>
      <c r="X22" s="29">
        <v>556</v>
      </c>
      <c r="Y22" s="29">
        <v>542.659087</v>
      </c>
      <c r="Z22" s="55">
        <f>Y22</f>
        <v>542.659087</v>
      </c>
      <c r="AC22" s="29">
        <v>1208</v>
      </c>
      <c r="AD22" s="29">
        <v>1133</v>
      </c>
      <c r="AE22" s="29">
        <f>F22</f>
        <v>1035</v>
      </c>
      <c r="AF22" s="29">
        <f>J22</f>
        <v>950</v>
      </c>
      <c r="AG22" s="29">
        <v>849</v>
      </c>
      <c r="AH22" s="29">
        <v>710</v>
      </c>
      <c r="AI22" s="29">
        <v>652</v>
      </c>
      <c r="AJ22" s="55">
        <f>Z22</f>
        <v>542.659087</v>
      </c>
    </row>
    <row r="24" spans="2:36" s="2" customFormat="1">
      <c r="B24" s="2" t="s">
        <v>88</v>
      </c>
      <c r="G24" s="31">
        <f t="shared" ref="G24:J24" si="50">G4/C4-1</f>
        <v>0.12027789839339986</v>
      </c>
      <c r="H24" s="31">
        <f t="shared" si="50"/>
        <v>9.1360066143034269E-2</v>
      </c>
      <c r="I24" s="31">
        <f t="shared" si="50"/>
        <v>6.0448358686949533E-2</v>
      </c>
      <c r="J24" s="31">
        <f t="shared" si="50"/>
        <v>6.2800147765053493E-2</v>
      </c>
      <c r="K24" s="31">
        <f t="shared" ref="K24" si="51">K4/G4-1</f>
        <v>-6.4728682170542617E-2</v>
      </c>
      <c r="L24" s="31">
        <f t="shared" ref="L24" si="52">L4/H4-1</f>
        <v>-8.2196969696969657E-2</v>
      </c>
      <c r="M24" s="31">
        <f t="shared" ref="M24" si="53">M4/I4-1</f>
        <v>-0.21366553416383538</v>
      </c>
      <c r="N24" s="31">
        <f t="shared" ref="N24" si="54">N4/J4-1</f>
        <v>-0.22280152937087239</v>
      </c>
      <c r="O24" s="31">
        <f>O4/K4-1</f>
        <v>-1.6162453377538299E-2</v>
      </c>
      <c r="P24" s="31">
        <f>P4/L4-1</f>
        <v>0.18241848947585648</v>
      </c>
      <c r="Q24" s="31">
        <f>Q4/M4-1</f>
        <v>0.25108017282765238</v>
      </c>
      <c r="R24" s="31">
        <f>R4/N4-1</f>
        <v>0.28264758497316644</v>
      </c>
      <c r="S24" s="31">
        <f t="shared" ref="S24:T24" si="55">S4/O4-1</f>
        <v>0.11120471777590568</v>
      </c>
      <c r="T24" s="31">
        <f t="shared" si="55"/>
        <v>-6.8760907504363034E-2</v>
      </c>
      <c r="U24" s="31">
        <f>U4/Q4-1</f>
        <v>-4.0291634689178846E-2</v>
      </c>
      <c r="V24" s="31">
        <f>V4/R4-1</f>
        <v>-8.8912133891213441E-2</v>
      </c>
      <c r="W24" s="31">
        <f>W4/S4-1</f>
        <v>-5.8756633813495052E-2</v>
      </c>
      <c r="X24" s="31">
        <f>X4/T4-1</f>
        <v>-9.2203898050974509E-2</v>
      </c>
      <c r="Y24" s="31">
        <f>Y4/U4-1</f>
        <v>-4.8380647740903671E-2</v>
      </c>
      <c r="Z24" s="60">
        <f>Z4/V4-1</f>
        <v>-9.8277841561423718E-2</v>
      </c>
      <c r="AD24" s="31">
        <f t="shared" ref="AD24:AG24" si="56">AD4/AC4-1</f>
        <v>4.5041899441340849E-2</v>
      </c>
      <c r="AE24" s="31">
        <f t="shared" si="56"/>
        <v>0.10557968593384559</v>
      </c>
      <c r="AF24" s="31">
        <f t="shared" si="56"/>
        <v>8.2502266545784186E-2</v>
      </c>
      <c r="AG24" s="31">
        <f t="shared" si="56"/>
        <v>-0.14805509026614549</v>
      </c>
      <c r="AH24" s="31">
        <f>AH4/AG4-1</f>
        <v>0.17018022938285093</v>
      </c>
      <c r="AI24" s="31">
        <f>AI4/AH4-1</f>
        <v>-2.7349948660505885E-2</v>
      </c>
      <c r="AJ24" s="60">
        <f>AJ4/AI4-1</f>
        <v>-7.4740882917466389E-2</v>
      </c>
    </row>
    <row r="25" spans="2:36">
      <c r="B25" s="1" t="s">
        <v>89</v>
      </c>
      <c r="D25" s="32">
        <f t="shared" ref="D25" si="57">D4/C4-1</f>
        <v>5.0369083803734283E-2</v>
      </c>
      <c r="E25" s="32">
        <f t="shared" ref="E25" si="58">E4/D4-1</f>
        <v>3.2658123191401378E-2</v>
      </c>
      <c r="F25" s="32">
        <f t="shared" ref="F25" si="59">F4/E4-1</f>
        <v>8.3666933546837408E-2</v>
      </c>
      <c r="G25" s="32">
        <f t="shared" ref="G25" si="60">G4/F4-1</f>
        <v>-4.691540450683418E-2</v>
      </c>
      <c r="H25" s="32">
        <f t="shared" ref="H25" si="61">H4/G4-1</f>
        <v>2.3255813953488413E-2</v>
      </c>
      <c r="I25" s="32">
        <f t="shared" ref="I25:K25" si="62">I4/H4-1</f>
        <v>3.4090909090909172E-3</v>
      </c>
      <c r="J25" s="32">
        <f t="shared" si="62"/>
        <v>8.6070215175537923E-2</v>
      </c>
      <c r="K25" s="32">
        <f t="shared" si="62"/>
        <v>-0.1612791101842197</v>
      </c>
      <c r="L25" s="32">
        <f t="shared" ref="L25:N25" si="63">L4/K4-1</f>
        <v>4.1442188147533532E-3</v>
      </c>
      <c r="M25" s="32">
        <f t="shared" si="63"/>
        <v>-0.14032191498142799</v>
      </c>
      <c r="N25" s="32">
        <f t="shared" si="63"/>
        <v>7.3451752280364824E-2</v>
      </c>
      <c r="O25" s="32">
        <f t="shared" ref="O25:P25" si="64">O4/N4-1</f>
        <v>6.1717352415026738E-2</v>
      </c>
      <c r="P25" s="32">
        <f t="shared" si="64"/>
        <v>0.20682392586352139</v>
      </c>
      <c r="Q25" s="32">
        <f t="shared" ref="Q25:W25" si="65">Q4/P4-1</f>
        <v>-9.0401396160558423E-2</v>
      </c>
      <c r="R25" s="32">
        <f t="shared" si="65"/>
        <v>0.10053722179585578</v>
      </c>
      <c r="S25" s="32">
        <f t="shared" si="65"/>
        <v>-8.0195258019525761E-2</v>
      </c>
      <c r="T25" s="32">
        <f t="shared" si="65"/>
        <v>1.1372251705837666E-2</v>
      </c>
      <c r="U25" s="32">
        <f t="shared" si="65"/>
        <v>-6.2593703148425828E-2</v>
      </c>
      <c r="V25" s="32">
        <f t="shared" si="65"/>
        <v>4.4782087165133877E-2</v>
      </c>
      <c r="W25" s="32">
        <f t="shared" si="65"/>
        <v>-4.9751243781094523E-2</v>
      </c>
      <c r="X25" s="32">
        <f>X4/W4-1</f>
        <v>-2.4567055980668551E-2</v>
      </c>
      <c r="Y25" s="32">
        <f>Y4/X4-1</f>
        <v>-1.7341040462427793E-2</v>
      </c>
      <c r="Z25" s="56">
        <v>-0.01</v>
      </c>
      <c r="AC25" s="19" t="s">
        <v>123</v>
      </c>
      <c r="AD25" s="19" t="s">
        <v>123</v>
      </c>
      <c r="AE25" s="19" t="s">
        <v>123</v>
      </c>
      <c r="AF25" s="19" t="s">
        <v>123</v>
      </c>
      <c r="AG25" s="19" t="s">
        <v>123</v>
      </c>
      <c r="AH25" s="19" t="s">
        <v>123</v>
      </c>
      <c r="AI25" s="19" t="s">
        <v>123</v>
      </c>
      <c r="AJ25" s="61" t="s">
        <v>123</v>
      </c>
    </row>
    <row r="27" spans="2:36">
      <c r="B27" s="1" t="s">
        <v>90</v>
      </c>
      <c r="C27" s="32">
        <f t="shared" ref="C27:G27" si="66">C6/C4</f>
        <v>0.77681285280069479</v>
      </c>
      <c r="D27" s="32">
        <f t="shared" si="66"/>
        <v>0.76849937990905337</v>
      </c>
      <c r="E27" s="32">
        <f t="shared" si="66"/>
        <v>0.77702161729383512</v>
      </c>
      <c r="F27" s="32">
        <f t="shared" si="66"/>
        <v>0.78204654599187295</v>
      </c>
      <c r="G27" s="32">
        <f t="shared" si="66"/>
        <v>0.78333333333333333</v>
      </c>
      <c r="H27" s="32">
        <f t="shared" ref="H27:I27" si="67">H6/H4</f>
        <v>0.77386363636363631</v>
      </c>
      <c r="I27" s="32">
        <f t="shared" si="67"/>
        <v>0.77047942619856546</v>
      </c>
      <c r="J27" s="32">
        <f t="shared" ref="J27:K27" si="68">J6/J4</f>
        <v>0.78519290928050056</v>
      </c>
      <c r="K27" s="32">
        <f t="shared" si="68"/>
        <v>0.77662660588479071</v>
      </c>
      <c r="L27" s="32">
        <f t="shared" ref="L27" si="69">L6/L4</f>
        <v>0.77177053239785387</v>
      </c>
      <c r="M27" s="32">
        <f t="shared" ref="M27:N27" si="70">M6/M4</f>
        <v>0.74555928948631778</v>
      </c>
      <c r="N27" s="32">
        <f t="shared" si="70"/>
        <v>0.75134168157423975</v>
      </c>
      <c r="O27" s="32">
        <f t="shared" ref="O27" si="71">O6/O4</f>
        <v>0.77843302443133955</v>
      </c>
      <c r="P27" s="32">
        <f t="shared" ref="P27" si="72">P6/P4</f>
        <v>0.79127399650959862</v>
      </c>
      <c r="Q27" s="32">
        <f t="shared" ref="Q27" si="73">Q6/Q4</f>
        <v>0.7482732156561781</v>
      </c>
      <c r="R27" s="32">
        <f t="shared" ref="R27:S27" si="74">R6/R4</f>
        <v>0.74128312412831243</v>
      </c>
      <c r="S27" s="32">
        <f t="shared" si="74"/>
        <v>0.77028051554207733</v>
      </c>
      <c r="T27" s="32">
        <f>T6/T4</f>
        <v>0.74812593703148422</v>
      </c>
      <c r="U27" s="32">
        <f>U6/U4</f>
        <v>0.72890843662534988</v>
      </c>
      <c r="V27" s="32">
        <f t="shared" ref="V27" si="75">V6/V4</f>
        <v>0.73440489858400304</v>
      </c>
      <c r="W27" s="32">
        <f t="shared" ref="W27" si="76">W6/W4</f>
        <v>0.72251308900523559</v>
      </c>
      <c r="X27" s="32">
        <f>X6/X4</f>
        <v>0.72625928984310484</v>
      </c>
      <c r="Y27" s="32">
        <f>Y6/Y4</f>
        <v>0.72815126050420165</v>
      </c>
      <c r="Z27" s="56">
        <v>0.73</v>
      </c>
      <c r="AC27" s="32">
        <f t="shared" ref="AC27:AD27" si="77">AC6/AC4</f>
        <v>0.79387802607076352</v>
      </c>
      <c r="AD27" s="32">
        <f t="shared" si="77"/>
        <v>0.77647844971600399</v>
      </c>
      <c r="AE27" s="32">
        <f t="shared" ref="AE27:AG27" si="78">AE6/AE4</f>
        <v>0.77626674725496125</v>
      </c>
      <c r="AF27" s="32">
        <f t="shared" si="78"/>
        <v>0.77833612506979344</v>
      </c>
      <c r="AG27" s="32">
        <f t="shared" si="78"/>
        <v>0.76209721463681046</v>
      </c>
      <c r="AH27" s="32">
        <f t="shared" ref="AH27" si="79">AH6/AH4</f>
        <v>0.76458508354335852</v>
      </c>
      <c r="AI27" s="32">
        <f>AI6/AI4</f>
        <v>0.74568138195777356</v>
      </c>
      <c r="AJ27" s="56">
        <f>AJ6/AJ4</f>
        <v>0.72667572501348388</v>
      </c>
    </row>
    <row r="28" spans="2:36">
      <c r="B28" s="1" t="s">
        <v>91</v>
      </c>
      <c r="C28" s="32">
        <f t="shared" ref="C28:G28" si="80">C13/C4</f>
        <v>0.23751628310898829</v>
      </c>
      <c r="D28" s="32">
        <f t="shared" si="80"/>
        <v>0.19842910293509713</v>
      </c>
      <c r="E28" s="32">
        <f t="shared" si="80"/>
        <v>0.22978382706164932</v>
      </c>
      <c r="F28" s="32">
        <f t="shared" si="80"/>
        <v>0.24492057628370889</v>
      </c>
      <c r="G28" s="32">
        <f t="shared" si="80"/>
        <v>0.22441860465116278</v>
      </c>
      <c r="H28" s="32">
        <f t="shared" ref="H28:I28" si="81">H13/H4</f>
        <v>0.15378787878787878</v>
      </c>
      <c r="I28" s="32">
        <f t="shared" si="81"/>
        <v>0.20989052472631181</v>
      </c>
      <c r="J28" s="32">
        <f t="shared" ref="J28:K28" si="82">J13/J4</f>
        <v>0.23670490093847757</v>
      </c>
      <c r="K28" s="32">
        <f t="shared" si="82"/>
        <v>0.24575217571487776</v>
      </c>
      <c r="L28" s="32">
        <f t="shared" ref="L28" si="83">L13/L4</f>
        <v>0.2302930251754024</v>
      </c>
      <c r="M28" s="32">
        <f t="shared" ref="M28:N28" si="84">M13/M4</f>
        <v>0.19587133941430629</v>
      </c>
      <c r="N28" s="32">
        <f t="shared" si="84"/>
        <v>0.21377459749552774</v>
      </c>
      <c r="O28" s="32">
        <f t="shared" ref="O28" si="85">O13/O4</f>
        <v>0.26495366470092668</v>
      </c>
      <c r="P28" s="32">
        <f t="shared" ref="P28" si="86">P13/P4</f>
        <v>0.28656195462478184</v>
      </c>
      <c r="Q28" s="32">
        <f t="shared" ref="Q28" si="87">Q13/Q4</f>
        <v>0.26055257099002305</v>
      </c>
      <c r="R28" s="32">
        <f t="shared" ref="R28:S28" si="88">R13/R4</f>
        <v>0.23605299860529985</v>
      </c>
      <c r="S28" s="32">
        <f t="shared" si="88"/>
        <v>0.31880212282031845</v>
      </c>
      <c r="T28" s="32">
        <f>T13/T4</f>
        <v>0.27436281859070466</v>
      </c>
      <c r="U28" s="32">
        <f>U13/U4</f>
        <v>0.2646941223510596</v>
      </c>
      <c r="V28" s="32">
        <f t="shared" ref="V28" si="89">V13/V4</f>
        <v>0.26329889016456182</v>
      </c>
      <c r="W28" s="32">
        <f t="shared" ref="W28" si="90">W13/W4</f>
        <v>0.27869512686266612</v>
      </c>
      <c r="X28" s="32">
        <f>X13/X4</f>
        <v>0.21676300578034682</v>
      </c>
      <c r="Y28" s="32">
        <f>Y13/Y4</f>
        <v>0.23865546218487396</v>
      </c>
      <c r="Z28" s="56">
        <f>Z13/Z4</f>
        <v>0.24368169085816149</v>
      </c>
      <c r="AC28" s="32">
        <f t="shared" ref="AC28:AD28" si="91">AC13/AC4</f>
        <v>0.25570297951582865</v>
      </c>
      <c r="AD28" s="32">
        <f t="shared" si="91"/>
        <v>0.25893752088205813</v>
      </c>
      <c r="AE28" s="32">
        <f t="shared" ref="AE28:AG28" si="92">AE13/AE4</f>
        <v>0.17004130150095698</v>
      </c>
      <c r="AF28" s="32">
        <f t="shared" si="92"/>
        <v>0.20677461380978968</v>
      </c>
      <c r="AG28" s="32">
        <f t="shared" si="92"/>
        <v>0.2225013653741125</v>
      </c>
      <c r="AH28" s="32">
        <f t="shared" ref="AH28" si="93">AH13/AH4</f>
        <v>0.26192476430504996</v>
      </c>
      <c r="AI28" s="32">
        <f>AI13/AI4</f>
        <v>0.28051823416506716</v>
      </c>
      <c r="AJ28" s="56">
        <f>AJ13/AJ4</f>
        <v>0.24469597145583546</v>
      </c>
    </row>
    <row r="29" spans="2:36">
      <c r="B29" s="1" t="s">
        <v>92</v>
      </c>
      <c r="C29" s="32">
        <f t="shared" ref="C29:G29" si="94">C20/C4</f>
        <v>0.44941380807642206</v>
      </c>
      <c r="D29" s="32">
        <f t="shared" si="94"/>
        <v>1.1988424968995453E-2</v>
      </c>
      <c r="E29" s="32">
        <f t="shared" si="94"/>
        <v>0.20816653322658127</v>
      </c>
      <c r="F29" s="32">
        <f t="shared" si="94"/>
        <v>-0.96084226080531954</v>
      </c>
      <c r="G29" s="32">
        <f t="shared" si="94"/>
        <v>0.15775193798449613</v>
      </c>
      <c r="H29" s="32">
        <f t="shared" ref="H29:I29" si="95">H20/H4</f>
        <v>0.24318181818181819</v>
      </c>
      <c r="I29" s="32">
        <f t="shared" si="95"/>
        <v>0.27217818044545111</v>
      </c>
      <c r="J29" s="32">
        <f t="shared" ref="J29:K29" si="96">J20/J4</f>
        <v>0.26416405978449775</v>
      </c>
      <c r="K29" s="32">
        <f t="shared" si="96"/>
        <v>0.21467053460422711</v>
      </c>
      <c r="L29" s="32">
        <f t="shared" ref="L29" si="97">L20/L4</f>
        <v>0.16591002888980602</v>
      </c>
      <c r="M29" s="32">
        <f t="shared" ref="M29:N29" si="98">M20/M4</f>
        <v>0.14882381180988957</v>
      </c>
      <c r="N29" s="32">
        <f t="shared" si="98"/>
        <v>0.24865831842576028</v>
      </c>
      <c r="O29" s="32">
        <f t="shared" ref="O29" si="99">O20/O4</f>
        <v>1.4372367312552654</v>
      </c>
      <c r="P29" s="32">
        <f t="shared" ref="P29" si="100">P20/P4</f>
        <v>0.26038394415357768</v>
      </c>
      <c r="Q29" s="32">
        <f t="shared" ref="Q29" si="101">Q20/Q4</f>
        <v>0.25479662317728319</v>
      </c>
      <c r="R29" s="32">
        <f t="shared" ref="R29:S29" si="102">R20/R4</f>
        <v>0.29463040446304045</v>
      </c>
      <c r="S29" s="32">
        <f t="shared" si="102"/>
        <v>0.24298711144806673</v>
      </c>
      <c r="T29" s="32">
        <f>T20/T4</f>
        <v>4.0232383808095955</v>
      </c>
      <c r="U29" s="32">
        <f>U20/U4</f>
        <v>0.10555777688924431</v>
      </c>
      <c r="V29" s="32">
        <f t="shared" ref="V29" si="103">V20/V4</f>
        <v>0.75353999234596247</v>
      </c>
      <c r="W29" s="32">
        <f t="shared" ref="W29" si="104">W20/W4</f>
        <v>-0.54007249295207416</v>
      </c>
      <c r="X29" s="32">
        <f>X20/X4</f>
        <v>-0.21924029727497935</v>
      </c>
      <c r="Y29" s="32">
        <f>Y20/Y4</f>
        <v>-2.8991596638655463E-2</v>
      </c>
      <c r="Z29" s="56">
        <f>Z20/Z4</f>
        <v>1.8424921483745041E-2</v>
      </c>
      <c r="AC29" s="32">
        <f t="shared" ref="AC29:AD29" si="105">AC20/AC4</f>
        <v>0.20076815642458101</v>
      </c>
      <c r="AD29" s="32">
        <f t="shared" si="105"/>
        <v>0.80922151687270294</v>
      </c>
      <c r="AE29" s="32">
        <f t="shared" ref="AE29:AG29" si="106">AE20/AE4</f>
        <v>-0.13569054094892716</v>
      </c>
      <c r="AF29" s="32">
        <f t="shared" si="106"/>
        <v>0.23543644146659223</v>
      </c>
      <c r="AG29" s="32">
        <f t="shared" si="106"/>
        <v>0.19508465319497542</v>
      </c>
      <c r="AH29" s="32">
        <f t="shared" ref="AH29" si="107">AH20/AH4</f>
        <v>0.52898347801736212</v>
      </c>
      <c r="AI29" s="32">
        <f>AI20/AI4</f>
        <v>1.3059500959692898</v>
      </c>
      <c r="AJ29" s="56">
        <f>AJ20/AJ4</f>
        <v>-0.19682064473302066</v>
      </c>
    </row>
    <row r="30" spans="2:36">
      <c r="B30" s="1" t="s">
        <v>93</v>
      </c>
      <c r="C30" s="32">
        <f t="shared" ref="C30:G30" si="108">ABS(C17)/ABS(C16)</f>
        <v>0.85483870967741937</v>
      </c>
      <c r="D30" s="32">
        <f t="shared" si="108"/>
        <v>0.93722943722943719</v>
      </c>
      <c r="E30" s="32">
        <f t="shared" si="108"/>
        <v>0.25072046109510088</v>
      </c>
      <c r="F30" s="32">
        <f t="shared" si="108"/>
        <v>5.6292335115864525</v>
      </c>
      <c r="G30" s="32">
        <f t="shared" si="108"/>
        <v>0.25594149908592323</v>
      </c>
      <c r="H30" s="32">
        <f t="shared" ref="H30:I30" si="109">ABS(H17)/ABS(H16)</f>
        <v>9.7595473833097593E-2</v>
      </c>
      <c r="I30" s="32">
        <f t="shared" si="109"/>
        <v>0.24050632911392406</v>
      </c>
      <c r="J30" s="32">
        <f t="shared" ref="J30:K30" si="110">ABS(J17)/ABS(J16)</f>
        <v>0.47868217054263568</v>
      </c>
      <c r="K30" s="32">
        <f t="shared" si="110"/>
        <v>0.21461187214611871</v>
      </c>
      <c r="L30" s="32">
        <f t="shared" ref="L30" si="111">ABS(L17)/ABS(L16)</f>
        <v>0.21104536489151873</v>
      </c>
      <c r="M30" s="32">
        <f t="shared" ref="M30:N30" si="112">ABS(M17)/ABS(M16)</f>
        <v>0.21052631578947367</v>
      </c>
      <c r="N30" s="32">
        <f t="shared" si="112"/>
        <v>5.0607287449392711E-2</v>
      </c>
      <c r="O30" s="32">
        <f t="shared" ref="O30" si="113">ABS(O17)/ABS(O16)</f>
        <v>0.23137876386687797</v>
      </c>
      <c r="P30" s="32">
        <f t="shared" ref="P30" si="114">ABS(P17)/ABS(P16)</f>
        <v>0.26221335992023931</v>
      </c>
      <c r="Q30" s="32">
        <f t="shared" ref="Q30" si="115">ABS(Q17)/ABS(Q16)</f>
        <v>0.19767441860465115</v>
      </c>
      <c r="R30" s="32">
        <f t="shared" ref="R30:S30" si="116">ABS(R17)/ABS(R16)</f>
        <v>0.29576194770063119</v>
      </c>
      <c r="S30" s="32">
        <f t="shared" si="116"/>
        <v>0.21546961325966851</v>
      </c>
      <c r="T30" s="32">
        <f>ABS(T17)/ABS(T16)</f>
        <v>0.26683291770573564</v>
      </c>
      <c r="U30" s="32">
        <f>ABS(U17)/ABS(U16)</f>
        <v>0.34792626728110598</v>
      </c>
      <c r="V30" s="32">
        <f t="shared" ref="V30" si="117">ABS(V17)/ABS(V16)</f>
        <v>0.23083548664944015</v>
      </c>
      <c r="W30" s="32">
        <f t="shared" ref="W30" si="118">ABS(W17)/ABS(W16)</f>
        <v>0.18799272286234081</v>
      </c>
      <c r="X30" s="32">
        <f>ABS(X17)/ABS(X16)</f>
        <v>0.2627235213204952</v>
      </c>
      <c r="Y30" s="32">
        <f>ABS(Y17)/ABS(Y16)</f>
        <v>0.29629629629629628</v>
      </c>
      <c r="Z30" s="56">
        <f>ABS(Z17)/ABS(Z16)</f>
        <v>1.2820320736162232</v>
      </c>
      <c r="AC30" s="32">
        <f t="shared" ref="AC30:AD30" si="119">ABS(AC17)/ABS(AC16)</f>
        <v>0.19077306733167082</v>
      </c>
      <c r="AD30" s="32">
        <f t="shared" si="119"/>
        <v>0.99534374144070115</v>
      </c>
      <c r="AE30" s="32">
        <f t="shared" ref="AE30:AG30" si="120">ABS(AE17)/ABS(AE16)</f>
        <v>1.5999109924343569</v>
      </c>
      <c r="AF30" s="32">
        <f t="shared" si="120"/>
        <v>6.9904341427520236E-2</v>
      </c>
      <c r="AG30" s="32">
        <f t="shared" si="120"/>
        <v>0.17099792099792099</v>
      </c>
      <c r="AH30" s="32">
        <f t="shared" ref="AH30" si="121">ABS(AH17)/ABS(AH16)</f>
        <v>0.25305658231447259</v>
      </c>
      <c r="AI30" s="32">
        <f>ABS(AI17)/ABS(AI16)</f>
        <v>0.36683417085427134</v>
      </c>
      <c r="AJ30" s="56">
        <f>ABS(AJ17)/ABS(AJ16)</f>
        <v>0.26126990094678865</v>
      </c>
    </row>
    <row r="32" spans="2:36">
      <c r="U32" s="29"/>
    </row>
    <row r="34" spans="2:36">
      <c r="B34" s="33" t="s">
        <v>94</v>
      </c>
    </row>
    <row r="35" spans="2:36" s="2" customFormat="1">
      <c r="B35" s="2" t="s">
        <v>6</v>
      </c>
      <c r="C35" s="28"/>
      <c r="D35" s="28"/>
      <c r="F35" s="28">
        <v>2120</v>
      </c>
      <c r="G35" s="28">
        <v>2527</v>
      </c>
      <c r="H35" s="28">
        <v>1619</v>
      </c>
      <c r="I35" s="28">
        <v>2086</v>
      </c>
      <c r="J35" s="28">
        <v>2202</v>
      </c>
      <c r="K35" s="28"/>
      <c r="L35" s="28"/>
      <c r="M35" s="28"/>
      <c r="N35" s="28">
        <v>901</v>
      </c>
      <c r="O35" s="28">
        <v>880</v>
      </c>
      <c r="P35" s="28">
        <v>1006</v>
      </c>
      <c r="Q35" s="28">
        <v>963</v>
      </c>
      <c r="R35" s="28">
        <v>1428</v>
      </c>
      <c r="V35" s="28">
        <v>1379</v>
      </c>
      <c r="W35" s="28">
        <v>1798</v>
      </c>
      <c r="X35" s="28">
        <v>1742</v>
      </c>
      <c r="Y35" s="28">
        <v>2037</v>
      </c>
      <c r="Z35" s="54"/>
      <c r="AC35" s="28">
        <v>1832</v>
      </c>
      <c r="AD35" s="28">
        <v>1816</v>
      </c>
      <c r="AE35" s="28">
        <f>F35</f>
        <v>2120</v>
      </c>
      <c r="AF35" s="28">
        <f>J35</f>
        <v>2202</v>
      </c>
      <c r="AG35" s="28">
        <f>N35</f>
        <v>901</v>
      </c>
      <c r="AH35" s="28">
        <f>R35</f>
        <v>1428</v>
      </c>
      <c r="AI35" s="28">
        <f>V35</f>
        <v>1379</v>
      </c>
      <c r="AJ35" s="54"/>
    </row>
    <row r="36" spans="2:36" s="2" customFormat="1">
      <c r="B36" s="2" t="s">
        <v>95</v>
      </c>
      <c r="C36" s="28"/>
      <c r="D36" s="28"/>
      <c r="F36" s="28">
        <v>3743</v>
      </c>
      <c r="G36" s="28">
        <v>2279</v>
      </c>
      <c r="H36" s="28">
        <v>2388</v>
      </c>
      <c r="I36" s="28">
        <v>2752</v>
      </c>
      <c r="J36" s="28">
        <v>2713</v>
      </c>
      <c r="K36" s="28"/>
      <c r="L36" s="28"/>
      <c r="M36" s="28"/>
      <c r="N36" s="28">
        <v>1850</v>
      </c>
      <c r="O36" s="28">
        <v>3550</v>
      </c>
      <c r="P36" s="28">
        <v>4297</v>
      </c>
      <c r="Q36" s="28">
        <v>2697</v>
      </c>
      <c r="R36" s="28">
        <v>2398</v>
      </c>
      <c r="V36" s="28">
        <v>5944</v>
      </c>
      <c r="W36" s="28">
        <v>3771</v>
      </c>
      <c r="X36" s="28">
        <v>1483</v>
      </c>
      <c r="Y36" s="28">
        <v>1457</v>
      </c>
      <c r="Z36" s="54"/>
      <c r="AC36" s="28">
        <v>4299</v>
      </c>
      <c r="AD36" s="28">
        <v>5333</v>
      </c>
      <c r="AE36" s="28">
        <f>F36</f>
        <v>3743</v>
      </c>
      <c r="AF36" s="28">
        <f>J36</f>
        <v>2713</v>
      </c>
      <c r="AG36" s="28">
        <f>N36</f>
        <v>1850</v>
      </c>
      <c r="AH36" s="28">
        <f>R36</f>
        <v>2398</v>
      </c>
      <c r="AI36" s="28">
        <f>V36</f>
        <v>5944</v>
      </c>
      <c r="AJ36" s="54"/>
    </row>
    <row r="37" spans="2:36">
      <c r="B37" s="1" t="s">
        <v>96</v>
      </c>
      <c r="C37" s="29"/>
      <c r="D37" s="29"/>
      <c r="F37" s="29">
        <v>696</v>
      </c>
      <c r="G37" s="29">
        <v>683</v>
      </c>
      <c r="H37" s="29">
        <v>745</v>
      </c>
      <c r="I37" s="29">
        <v>761</v>
      </c>
      <c r="J37" s="29">
        <v>712</v>
      </c>
      <c r="K37" s="29"/>
      <c r="L37" s="29"/>
      <c r="M37" s="29"/>
      <c r="N37" s="29">
        <v>555</v>
      </c>
      <c r="O37" s="29">
        <v>635</v>
      </c>
      <c r="P37" s="29">
        <v>845</v>
      </c>
      <c r="Q37" s="29">
        <v>477</v>
      </c>
      <c r="R37" s="29">
        <v>412</v>
      </c>
      <c r="V37" s="29">
        <v>681</v>
      </c>
      <c r="W37" s="29">
        <v>626</v>
      </c>
      <c r="X37" s="29">
        <v>605</v>
      </c>
      <c r="Y37" s="29">
        <v>633</v>
      </c>
      <c r="AC37" s="29">
        <v>619</v>
      </c>
      <c r="AD37" s="29">
        <v>592</v>
      </c>
      <c r="AE37" s="29">
        <f>F37</f>
        <v>696</v>
      </c>
      <c r="AF37" s="29">
        <f>J37</f>
        <v>712</v>
      </c>
      <c r="AG37" s="29">
        <f>N37</f>
        <v>555</v>
      </c>
      <c r="AH37" s="29">
        <f>AG37+R37</f>
        <v>967</v>
      </c>
      <c r="AI37" s="29">
        <f>V37</f>
        <v>681</v>
      </c>
    </row>
    <row r="38" spans="2:36">
      <c r="B38" s="1" t="s">
        <v>97</v>
      </c>
      <c r="C38" s="29"/>
      <c r="D38" s="29"/>
      <c r="F38" s="29">
        <v>1185</v>
      </c>
      <c r="G38" s="29">
        <v>1274</v>
      </c>
      <c r="H38" s="29">
        <v>1432</v>
      </c>
      <c r="I38" s="29">
        <v>1364</v>
      </c>
      <c r="J38" s="29">
        <v>1499</v>
      </c>
      <c r="K38" s="29"/>
      <c r="L38" s="29"/>
      <c r="M38" s="29"/>
      <c r="N38" s="29">
        <f>1064+141+195</f>
        <v>1400</v>
      </c>
      <c r="O38" s="29">
        <v>1183</v>
      </c>
      <c r="P38" s="29">
        <v>1246</v>
      </c>
      <c r="Q38" s="29">
        <f>1486+1116</f>
        <v>2602</v>
      </c>
      <c r="R38" s="29">
        <f>1764+1188</f>
        <v>2952</v>
      </c>
      <c r="V38" s="29">
        <v>1107</v>
      </c>
      <c r="W38" s="29">
        <v>1154</v>
      </c>
      <c r="X38" s="29">
        <v>1237</v>
      </c>
      <c r="Y38" s="29">
        <v>1162</v>
      </c>
      <c r="AC38" s="29">
        <v>1154</v>
      </c>
      <c r="AD38" s="29">
        <v>1134</v>
      </c>
      <c r="AE38" s="29">
        <f>F38</f>
        <v>1185</v>
      </c>
      <c r="AF38" s="29">
        <f>J38</f>
        <v>1499</v>
      </c>
      <c r="AG38" s="29">
        <f>N38</f>
        <v>1400</v>
      </c>
      <c r="AH38" s="29">
        <f t="shared" ref="AH38:AH46" si="122">AG38+R38</f>
        <v>4352</v>
      </c>
      <c r="AI38" s="29">
        <f>V38</f>
        <v>1107</v>
      </c>
    </row>
    <row r="39" spans="2:36">
      <c r="B39" s="1" t="s">
        <v>98</v>
      </c>
      <c r="C39" s="29">
        <f t="shared" ref="C39:D39" si="123">SUM(C35:C38)</f>
        <v>0</v>
      </c>
      <c r="D39" s="29">
        <f t="shared" si="123"/>
        <v>0</v>
      </c>
      <c r="E39" s="29">
        <f t="shared" ref="E39" si="124">SUM(E35:E38)</f>
        <v>0</v>
      </c>
      <c r="F39" s="29">
        <f>SUM(F35:F38)</f>
        <v>7744</v>
      </c>
      <c r="G39" s="29">
        <f t="shared" ref="G39:X39" si="125">SUM(G35:G38)</f>
        <v>6763</v>
      </c>
      <c r="H39" s="29">
        <f t="shared" si="125"/>
        <v>6184</v>
      </c>
      <c r="I39" s="29">
        <f t="shared" si="125"/>
        <v>6963</v>
      </c>
      <c r="J39" s="29">
        <f t="shared" si="125"/>
        <v>7126</v>
      </c>
      <c r="K39" s="29">
        <f t="shared" si="125"/>
        <v>0</v>
      </c>
      <c r="L39" s="29">
        <f t="shared" si="125"/>
        <v>0</v>
      </c>
      <c r="M39" s="29">
        <f t="shared" si="125"/>
        <v>0</v>
      </c>
      <c r="N39" s="29">
        <f t="shared" si="125"/>
        <v>4706</v>
      </c>
      <c r="O39" s="29">
        <f t="shared" si="125"/>
        <v>6248</v>
      </c>
      <c r="P39" s="29">
        <f t="shared" si="125"/>
        <v>7394</v>
      </c>
      <c r="Q39" s="29">
        <f t="shared" si="125"/>
        <v>6739</v>
      </c>
      <c r="R39" s="29">
        <f t="shared" si="125"/>
        <v>7190</v>
      </c>
      <c r="S39" s="29">
        <f t="shared" si="125"/>
        <v>0</v>
      </c>
      <c r="T39" s="29">
        <f t="shared" si="125"/>
        <v>0</v>
      </c>
      <c r="U39" s="29">
        <f t="shared" si="125"/>
        <v>0</v>
      </c>
      <c r="V39" s="29">
        <f t="shared" si="125"/>
        <v>9111</v>
      </c>
      <c r="W39" s="29">
        <f t="shared" si="125"/>
        <v>7349</v>
      </c>
      <c r="X39" s="29">
        <f t="shared" si="125"/>
        <v>5067</v>
      </c>
      <c r="Y39" s="29">
        <f>SUM(Y35:Y38)</f>
        <v>5289</v>
      </c>
      <c r="AC39" s="29">
        <f t="shared" ref="AC39:AD39" si="126">SUM(AC35:AC38)</f>
        <v>7904</v>
      </c>
      <c r="AD39" s="29">
        <f t="shared" si="126"/>
        <v>8875</v>
      </c>
      <c r="AE39" s="29">
        <f t="shared" ref="AE39" si="127">SUM(AE35:AE38)</f>
        <v>7744</v>
      </c>
      <c r="AF39" s="29">
        <f t="shared" ref="AF39" si="128">SUM(AF35:AF38)</f>
        <v>7126</v>
      </c>
      <c r="AG39" s="29">
        <f t="shared" ref="AG39" si="129">SUM(AG35:AG38)</f>
        <v>4706</v>
      </c>
      <c r="AH39" s="29">
        <f t="shared" ref="AH39" si="130">SUM(AH35:AH38)</f>
        <v>9145</v>
      </c>
      <c r="AI39" s="29">
        <f t="shared" ref="AI39" si="131">SUM(AI35:AI38)</f>
        <v>9111</v>
      </c>
    </row>
    <row r="40" spans="2:36">
      <c r="B40" s="1" t="s">
        <v>99</v>
      </c>
      <c r="C40" s="29"/>
      <c r="D40" s="29"/>
      <c r="E40" s="29"/>
      <c r="F40" s="29">
        <v>6331</v>
      </c>
      <c r="G40" s="29">
        <v>5919</v>
      </c>
      <c r="H40" s="29">
        <v>5418</v>
      </c>
      <c r="I40" s="29">
        <v>4276</v>
      </c>
      <c r="J40" s="29">
        <v>3778</v>
      </c>
      <c r="K40" s="29"/>
      <c r="L40" s="29"/>
      <c r="M40" s="29"/>
      <c r="N40" s="29">
        <v>1275</v>
      </c>
      <c r="O40" s="29">
        <v>1077</v>
      </c>
      <c r="P40" s="29">
        <v>832</v>
      </c>
      <c r="Q40" s="29">
        <v>663</v>
      </c>
      <c r="R40" s="29">
        <v>833</v>
      </c>
      <c r="V40" s="29">
        <v>2575</v>
      </c>
      <c r="W40" s="29">
        <v>2213</v>
      </c>
      <c r="X40" s="29">
        <v>2146</v>
      </c>
      <c r="Y40" s="29">
        <v>1971</v>
      </c>
      <c r="AC40" s="29">
        <v>3391</v>
      </c>
      <c r="AD40" s="29">
        <v>3969</v>
      </c>
      <c r="AE40" s="29">
        <f t="shared" ref="AE40:AE46" si="132">F40</f>
        <v>6331</v>
      </c>
      <c r="AF40" s="29">
        <f t="shared" ref="AF40:AF46" si="133">J40</f>
        <v>3778</v>
      </c>
      <c r="AG40" s="29">
        <f t="shared" ref="AG40:AG46" si="134">N40</f>
        <v>1275</v>
      </c>
      <c r="AH40" s="29">
        <f t="shared" si="122"/>
        <v>2108</v>
      </c>
      <c r="AI40" s="29">
        <f t="shared" ref="AI40:AI60" si="135">V40</f>
        <v>2575</v>
      </c>
    </row>
    <row r="41" spans="2:36">
      <c r="B41" s="1" t="s">
        <v>100</v>
      </c>
      <c r="C41" s="29"/>
      <c r="D41" s="29"/>
      <c r="E41" s="29"/>
      <c r="F41" s="29">
        <v>1597</v>
      </c>
      <c r="G41" s="29">
        <v>1548</v>
      </c>
      <c r="H41" s="29">
        <v>1576</v>
      </c>
      <c r="I41" s="29">
        <v>1580</v>
      </c>
      <c r="J41" s="29">
        <v>1597</v>
      </c>
      <c r="K41" s="29"/>
      <c r="L41" s="29"/>
      <c r="M41" s="29"/>
      <c r="N41" s="29">
        <v>1460</v>
      </c>
      <c r="O41" s="29">
        <v>1409</v>
      </c>
      <c r="P41" s="29">
        <v>1364</v>
      </c>
      <c r="Q41" s="29">
        <v>1301</v>
      </c>
      <c r="R41" s="29">
        <v>1358</v>
      </c>
      <c r="V41" s="29">
        <v>1236</v>
      </c>
      <c r="W41" s="29">
        <v>1192</v>
      </c>
      <c r="X41" s="29">
        <v>1173</v>
      </c>
      <c r="Y41" s="29">
        <v>1194</v>
      </c>
      <c r="AC41" s="29">
        <v>1554</v>
      </c>
      <c r="AD41" s="29">
        <v>1516</v>
      </c>
      <c r="AE41" s="29">
        <f t="shared" si="132"/>
        <v>1597</v>
      </c>
      <c r="AF41" s="29">
        <f t="shared" si="133"/>
        <v>1597</v>
      </c>
      <c r="AG41" s="29">
        <f t="shared" si="134"/>
        <v>1460</v>
      </c>
      <c r="AH41" s="29">
        <f t="shared" si="122"/>
        <v>2818</v>
      </c>
      <c r="AI41" s="29">
        <f t="shared" si="135"/>
        <v>1236</v>
      </c>
    </row>
    <row r="42" spans="2:36">
      <c r="B42" s="1" t="s">
        <v>101</v>
      </c>
      <c r="C42" s="29"/>
      <c r="D42" s="29"/>
      <c r="E42" s="29"/>
      <c r="F42" s="29">
        <f>4773+69</f>
        <v>4842</v>
      </c>
      <c r="G42" s="29">
        <f>53+4815</f>
        <v>4868</v>
      </c>
      <c r="H42" s="29">
        <f>5199+123</f>
        <v>5322</v>
      </c>
      <c r="I42" s="29">
        <f>106+5170</f>
        <v>5276</v>
      </c>
      <c r="J42" s="29">
        <f>5160+92</f>
        <v>5252</v>
      </c>
      <c r="K42" s="29"/>
      <c r="L42" s="29"/>
      <c r="M42" s="29"/>
      <c r="N42" s="29">
        <f>39+4533</f>
        <v>4572</v>
      </c>
      <c r="O42" s="29">
        <f>50+4850</f>
        <v>4900</v>
      </c>
      <c r="P42" s="29">
        <f>4910+56</f>
        <v>4966</v>
      </c>
      <c r="Q42" s="29">
        <f>19+4357</f>
        <v>4376</v>
      </c>
      <c r="R42" s="29">
        <f>12+4675</f>
        <v>4687</v>
      </c>
      <c r="V42" s="29">
        <v>4178</v>
      </c>
      <c r="W42" s="29">
        <v>4141</v>
      </c>
      <c r="X42" s="29">
        <v>4113</v>
      </c>
      <c r="Y42" s="29">
        <v>4058</v>
      </c>
      <c r="AC42" s="29">
        <f>4451+90</f>
        <v>4541</v>
      </c>
      <c r="AD42" s="29">
        <f>4501+102</f>
        <v>4603</v>
      </c>
      <c r="AE42" s="29">
        <f t="shared" si="132"/>
        <v>4842</v>
      </c>
      <c r="AF42" s="29">
        <f t="shared" si="133"/>
        <v>5252</v>
      </c>
      <c r="AG42" s="29">
        <f t="shared" si="134"/>
        <v>4572</v>
      </c>
      <c r="AH42" s="29">
        <f t="shared" si="122"/>
        <v>9259</v>
      </c>
      <c r="AI42" s="29">
        <f t="shared" si="135"/>
        <v>4178</v>
      </c>
    </row>
    <row r="43" spans="2:36">
      <c r="B43" s="1" t="s">
        <v>102</v>
      </c>
      <c r="C43" s="29"/>
      <c r="D43" s="29"/>
      <c r="E43" s="29"/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/>
      <c r="L43" s="29"/>
      <c r="M43" s="29"/>
      <c r="N43" s="29">
        <v>583</v>
      </c>
      <c r="O43" s="29">
        <v>598</v>
      </c>
      <c r="P43" s="29">
        <v>536</v>
      </c>
      <c r="Q43" s="29">
        <v>499</v>
      </c>
      <c r="R43" s="29">
        <v>509</v>
      </c>
      <c r="V43" s="29">
        <v>289</v>
      </c>
      <c r="W43" s="29">
        <v>570</v>
      </c>
      <c r="X43" s="29">
        <v>541</v>
      </c>
      <c r="Y43" s="29">
        <v>527</v>
      </c>
      <c r="AC43" s="29">
        <v>0</v>
      </c>
      <c r="AD43" s="29">
        <v>0</v>
      </c>
      <c r="AE43" s="29">
        <f t="shared" si="132"/>
        <v>0</v>
      </c>
      <c r="AF43" s="29">
        <f t="shared" si="133"/>
        <v>0</v>
      </c>
      <c r="AG43" s="29">
        <f t="shared" si="134"/>
        <v>583</v>
      </c>
      <c r="AH43" s="29">
        <f t="shared" si="122"/>
        <v>1092</v>
      </c>
      <c r="AI43" s="29">
        <f t="shared" si="135"/>
        <v>289</v>
      </c>
    </row>
    <row r="44" spans="2:36">
      <c r="B44" s="1" t="s">
        <v>103</v>
      </c>
      <c r="C44" s="29"/>
      <c r="D44" s="29"/>
      <c r="E44" s="29"/>
      <c r="F44" s="29">
        <v>5199</v>
      </c>
      <c r="G44" s="29">
        <v>5166</v>
      </c>
      <c r="H44" s="29">
        <v>5052</v>
      </c>
      <c r="I44" s="29">
        <v>4992</v>
      </c>
      <c r="J44" s="29">
        <v>4792</v>
      </c>
      <c r="K44" s="29"/>
      <c r="L44" s="29"/>
      <c r="M44" s="29"/>
      <c r="N44" s="29">
        <v>3980</v>
      </c>
      <c r="O44" s="29">
        <v>4287</v>
      </c>
      <c r="P44" s="29">
        <v>4203</v>
      </c>
      <c r="Q44" s="29">
        <v>3749</v>
      </c>
      <c r="R44" s="29">
        <v>3537</v>
      </c>
      <c r="V44" s="29">
        <v>3255</v>
      </c>
      <c r="W44" s="29">
        <v>3224</v>
      </c>
      <c r="X44" s="29">
        <v>3227</v>
      </c>
      <c r="Y44" s="29">
        <v>3144</v>
      </c>
      <c r="AC44" s="29">
        <v>0</v>
      </c>
      <c r="AD44" s="29">
        <v>4608</v>
      </c>
      <c r="AE44" s="29">
        <f t="shared" si="132"/>
        <v>5199</v>
      </c>
      <c r="AF44" s="29">
        <f t="shared" si="133"/>
        <v>4792</v>
      </c>
      <c r="AG44" s="29">
        <f t="shared" si="134"/>
        <v>3980</v>
      </c>
      <c r="AH44" s="29">
        <f t="shared" si="122"/>
        <v>7517</v>
      </c>
      <c r="AI44" s="29">
        <f t="shared" si="135"/>
        <v>3255</v>
      </c>
    </row>
    <row r="45" spans="2:36">
      <c r="B45" s="1" t="s">
        <v>104</v>
      </c>
      <c r="C45" s="29"/>
      <c r="D45" s="29"/>
      <c r="E45" s="29"/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/>
      <c r="L45" s="29"/>
      <c r="M45" s="29"/>
      <c r="N45" s="29">
        <v>0</v>
      </c>
      <c r="O45" s="29">
        <v>0</v>
      </c>
      <c r="P45" s="29">
        <v>0</v>
      </c>
      <c r="Q45" s="29">
        <v>0</v>
      </c>
      <c r="R45" s="29">
        <v>0</v>
      </c>
      <c r="V45" s="29">
        <v>5391</v>
      </c>
      <c r="W45" s="29">
        <v>3748</v>
      </c>
      <c r="X45" s="29">
        <v>2919</v>
      </c>
      <c r="Y45" s="29">
        <v>2417</v>
      </c>
      <c r="AC45" s="29">
        <v>0</v>
      </c>
      <c r="AD45" s="29">
        <v>0</v>
      </c>
      <c r="AE45" s="29">
        <f t="shared" si="132"/>
        <v>0</v>
      </c>
      <c r="AF45" s="29">
        <f t="shared" si="133"/>
        <v>0</v>
      </c>
      <c r="AG45" s="29">
        <f t="shared" si="134"/>
        <v>0</v>
      </c>
      <c r="AH45" s="29">
        <f t="shared" si="122"/>
        <v>0</v>
      </c>
      <c r="AI45" s="29">
        <f t="shared" si="135"/>
        <v>5391</v>
      </c>
    </row>
    <row r="46" spans="2:36">
      <c r="B46" s="1" t="s">
        <v>105</v>
      </c>
      <c r="C46" s="29"/>
      <c r="D46" s="29"/>
      <c r="E46" s="29"/>
      <c r="F46" s="29">
        <v>273</v>
      </c>
      <c r="G46" s="29">
        <v>291</v>
      </c>
      <c r="H46" s="29">
        <v>436</v>
      </c>
      <c r="I46" s="29">
        <v>565</v>
      </c>
      <c r="J46" s="29">
        <v>274</v>
      </c>
      <c r="K46" s="29"/>
      <c r="L46" s="29"/>
      <c r="M46" s="29"/>
      <c r="N46" s="29">
        <f>133+306+878+281</f>
        <v>1598</v>
      </c>
      <c r="O46" s="29">
        <v>410</v>
      </c>
      <c r="P46" s="29">
        <v>719</v>
      </c>
      <c r="Q46" s="29">
        <v>914</v>
      </c>
      <c r="R46" s="29">
        <f>1051+145</f>
        <v>1196</v>
      </c>
      <c r="V46" s="29">
        <v>591</v>
      </c>
      <c r="W46" s="29">
        <v>543</v>
      </c>
      <c r="X46" s="29">
        <v>467</v>
      </c>
      <c r="Y46" s="29">
        <v>497</v>
      </c>
      <c r="AC46" s="29">
        <v>365</v>
      </c>
      <c r="AD46" s="29">
        <v>276</v>
      </c>
      <c r="AE46" s="29">
        <f t="shared" si="132"/>
        <v>273</v>
      </c>
      <c r="AF46" s="29">
        <f t="shared" si="133"/>
        <v>274</v>
      </c>
      <c r="AG46" s="29">
        <f t="shared" si="134"/>
        <v>1598</v>
      </c>
      <c r="AH46" s="29">
        <f t="shared" si="122"/>
        <v>2794</v>
      </c>
      <c r="AI46" s="29">
        <f t="shared" si="135"/>
        <v>591</v>
      </c>
    </row>
    <row r="47" spans="2:36">
      <c r="B47" s="1" t="s">
        <v>106</v>
      </c>
      <c r="C47" s="29">
        <f t="shared" ref="C47:D47" si="136">C39+SUM(C40:C46)</f>
        <v>0</v>
      </c>
      <c r="D47" s="29">
        <f t="shared" si="136"/>
        <v>0</v>
      </c>
      <c r="E47" s="29">
        <f t="shared" ref="E47" si="137">E39+SUM(E40:E46)</f>
        <v>0</v>
      </c>
      <c r="F47" s="29">
        <f>F39+SUM(F40:F46)</f>
        <v>25986</v>
      </c>
      <c r="G47" s="29">
        <f t="shared" ref="G47:X47" si="138">G39+SUM(G40:G46)</f>
        <v>24555</v>
      </c>
      <c r="H47" s="29">
        <f t="shared" si="138"/>
        <v>23988</v>
      </c>
      <c r="I47" s="29">
        <f t="shared" si="138"/>
        <v>23652</v>
      </c>
      <c r="J47" s="29">
        <f t="shared" si="138"/>
        <v>22819</v>
      </c>
      <c r="K47" s="29">
        <f t="shared" si="138"/>
        <v>0</v>
      </c>
      <c r="L47" s="29">
        <f t="shared" si="138"/>
        <v>0</v>
      </c>
      <c r="M47" s="29">
        <f t="shared" si="138"/>
        <v>0</v>
      </c>
      <c r="N47" s="29">
        <f t="shared" si="138"/>
        <v>18174</v>
      </c>
      <c r="O47" s="29">
        <f t="shared" si="138"/>
        <v>18929</v>
      </c>
      <c r="P47" s="29">
        <f t="shared" si="138"/>
        <v>20014</v>
      </c>
      <c r="Q47" s="29">
        <f t="shared" si="138"/>
        <v>18241</v>
      </c>
      <c r="R47" s="29">
        <f t="shared" si="138"/>
        <v>19310</v>
      </c>
      <c r="S47" s="29">
        <f t="shared" si="138"/>
        <v>0</v>
      </c>
      <c r="T47" s="29">
        <f t="shared" si="138"/>
        <v>0</v>
      </c>
      <c r="U47" s="29">
        <f t="shared" si="138"/>
        <v>0</v>
      </c>
      <c r="V47" s="29">
        <f t="shared" si="138"/>
        <v>26626</v>
      </c>
      <c r="W47" s="29">
        <f t="shared" si="138"/>
        <v>22980</v>
      </c>
      <c r="X47" s="29">
        <f t="shared" si="138"/>
        <v>19653</v>
      </c>
      <c r="Y47" s="29">
        <f>Y39+SUM(Y40:Y46)</f>
        <v>19097</v>
      </c>
      <c r="AC47" s="29">
        <f t="shared" ref="AC47:AD47" si="139">AC39+SUM(AC40:AC46)</f>
        <v>17755</v>
      </c>
      <c r="AD47" s="29">
        <f t="shared" si="139"/>
        <v>23847</v>
      </c>
      <c r="AE47" s="29">
        <f t="shared" ref="AE47" si="140">AE39+SUM(AE40:AE46)</f>
        <v>25986</v>
      </c>
      <c r="AF47" s="29">
        <f t="shared" ref="AF47" si="141">AF39+SUM(AF40:AF46)</f>
        <v>22819</v>
      </c>
      <c r="AG47" s="29">
        <f t="shared" ref="AG47" si="142">AG39+SUM(AG40:AG46)</f>
        <v>18174</v>
      </c>
      <c r="AH47" s="29">
        <f t="shared" ref="AH47" si="143">AH39+SUM(AH40:AH46)</f>
        <v>34733</v>
      </c>
      <c r="AI47" s="29">
        <f t="shared" ref="AI47" si="144">AI39+SUM(AI40:AI46)</f>
        <v>26626</v>
      </c>
    </row>
    <row r="48" spans="2:36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AC48" s="29"/>
      <c r="AD48" s="29"/>
      <c r="AI48" s="29"/>
    </row>
    <row r="49" spans="2:36" s="2" customFormat="1">
      <c r="B49" s="2" t="s">
        <v>107</v>
      </c>
      <c r="C49" s="28"/>
      <c r="D49" s="28"/>
      <c r="E49" s="28"/>
      <c r="F49" s="28">
        <v>781</v>
      </c>
      <c r="G49" s="28">
        <v>20</v>
      </c>
      <c r="H49" s="28">
        <v>3</v>
      </c>
      <c r="I49" s="28">
        <v>1546</v>
      </c>
      <c r="J49" s="28">
        <v>1546</v>
      </c>
      <c r="K49" s="28"/>
      <c r="L49" s="28"/>
      <c r="M49" s="28"/>
      <c r="N49" s="28">
        <v>1020</v>
      </c>
      <c r="O49" s="28">
        <v>1015</v>
      </c>
      <c r="P49" s="28">
        <v>516</v>
      </c>
      <c r="Q49" s="28">
        <v>17</v>
      </c>
      <c r="R49" s="28">
        <v>18</v>
      </c>
      <c r="V49" s="28">
        <v>1355</v>
      </c>
      <c r="W49" s="28">
        <v>1755</v>
      </c>
      <c r="X49" s="28">
        <v>1149</v>
      </c>
      <c r="Y49" s="28">
        <v>1150</v>
      </c>
      <c r="Z49" s="54"/>
      <c r="AC49" s="28">
        <v>0</v>
      </c>
      <c r="AD49" s="28">
        <v>1451</v>
      </c>
      <c r="AE49" s="28">
        <f>F49</f>
        <v>781</v>
      </c>
      <c r="AF49" s="28">
        <f>J49</f>
        <v>1546</v>
      </c>
      <c r="AG49" s="28">
        <f>N49</f>
        <v>1020</v>
      </c>
      <c r="AH49" s="28">
        <f>R49</f>
        <v>18</v>
      </c>
      <c r="AI49" s="28">
        <f>V49</f>
        <v>1355</v>
      </c>
      <c r="AJ49" s="54"/>
    </row>
    <row r="50" spans="2:36">
      <c r="B50" s="1" t="s">
        <v>108</v>
      </c>
      <c r="C50" s="29"/>
      <c r="D50" s="29"/>
      <c r="E50" s="29"/>
      <c r="F50" s="29">
        <v>330</v>
      </c>
      <c r="G50" s="29">
        <v>252</v>
      </c>
      <c r="H50" s="29">
        <v>253</v>
      </c>
      <c r="I50" s="29">
        <v>225</v>
      </c>
      <c r="J50" s="29">
        <v>286</v>
      </c>
      <c r="K50" s="29"/>
      <c r="L50" s="29"/>
      <c r="M50" s="29"/>
      <c r="N50" s="29">
        <v>229</v>
      </c>
      <c r="O50" s="29">
        <v>268</v>
      </c>
      <c r="P50" s="29">
        <v>305</v>
      </c>
      <c r="Q50" s="29">
        <v>307</v>
      </c>
      <c r="R50" s="29">
        <v>332</v>
      </c>
      <c r="V50" s="29">
        <v>262</v>
      </c>
      <c r="W50" s="29">
        <v>245</v>
      </c>
      <c r="X50" s="29">
        <v>249</v>
      </c>
      <c r="Y50" s="29">
        <v>224</v>
      </c>
      <c r="AC50" s="29">
        <v>349</v>
      </c>
      <c r="AD50" s="29">
        <v>283</v>
      </c>
      <c r="AE50" s="29">
        <f t="shared" ref="AE50:AE60" si="145">F50</f>
        <v>330</v>
      </c>
      <c r="AF50" s="29">
        <f t="shared" ref="AF50:AF60" si="146">J50</f>
        <v>286</v>
      </c>
      <c r="AG50" s="29">
        <f t="shared" ref="AG50:AG60" si="147">N50</f>
        <v>229</v>
      </c>
      <c r="AH50" s="29">
        <f t="shared" ref="AH50:AH55" si="148">AG50+R50</f>
        <v>561</v>
      </c>
      <c r="AI50" s="29">
        <f t="shared" si="135"/>
        <v>262</v>
      </c>
    </row>
    <row r="51" spans="2:36">
      <c r="B51" s="1" t="s">
        <v>109</v>
      </c>
      <c r="C51" s="29"/>
      <c r="D51" s="29"/>
      <c r="E51" s="29"/>
      <c r="F51" s="29">
        <v>137</v>
      </c>
      <c r="G51" s="29">
        <v>1918</v>
      </c>
      <c r="H51" s="29">
        <v>151</v>
      </c>
      <c r="I51" s="1">
        <v>163</v>
      </c>
      <c r="J51" s="29">
        <v>170</v>
      </c>
      <c r="K51" s="29"/>
      <c r="L51" s="29"/>
      <c r="M51" s="29"/>
      <c r="N51" s="29">
        <v>2097</v>
      </c>
      <c r="O51" s="29">
        <v>2175</v>
      </c>
      <c r="P51" s="29">
        <v>2440</v>
      </c>
      <c r="Q51" s="1">
        <v>105</v>
      </c>
      <c r="R51" s="29">
        <v>2910</v>
      </c>
      <c r="V51" s="29">
        <v>707</v>
      </c>
      <c r="W51" s="29">
        <v>652</v>
      </c>
      <c r="X51" s="29">
        <v>604</v>
      </c>
      <c r="Y51" s="29">
        <v>649</v>
      </c>
      <c r="AC51" s="29">
        <v>106</v>
      </c>
      <c r="AD51" s="29">
        <v>110</v>
      </c>
      <c r="AE51" s="29">
        <f t="shared" si="145"/>
        <v>137</v>
      </c>
      <c r="AF51" s="29">
        <f t="shared" si="146"/>
        <v>170</v>
      </c>
      <c r="AG51" s="29">
        <f t="shared" si="147"/>
        <v>2097</v>
      </c>
      <c r="AH51" s="29">
        <f t="shared" si="148"/>
        <v>5007</v>
      </c>
      <c r="AI51" s="29">
        <f t="shared" si="135"/>
        <v>707</v>
      </c>
    </row>
    <row r="52" spans="2:36">
      <c r="B52" s="1" t="s">
        <v>110</v>
      </c>
      <c r="C52" s="29"/>
      <c r="D52" s="29"/>
      <c r="E52" s="29"/>
      <c r="F52" s="29">
        <v>2134</v>
      </c>
      <c r="G52" s="29">
        <v>142</v>
      </c>
      <c r="H52" s="29">
        <v>2117</v>
      </c>
      <c r="I52" s="29">
        <v>1989</v>
      </c>
      <c r="J52" s="29">
        <v>2335</v>
      </c>
      <c r="K52" s="29"/>
      <c r="L52" s="29"/>
      <c r="M52" s="29"/>
      <c r="N52" s="29">
        <v>129</v>
      </c>
      <c r="O52" s="29">
        <v>108</v>
      </c>
      <c r="P52" s="29">
        <v>103</v>
      </c>
      <c r="Q52" s="29">
        <v>2536</v>
      </c>
      <c r="R52" s="29">
        <v>110</v>
      </c>
      <c r="V52" s="29">
        <v>1927</v>
      </c>
      <c r="W52" s="29">
        <v>1851</v>
      </c>
      <c r="X52" s="29">
        <v>1735</v>
      </c>
      <c r="Y52" s="29">
        <v>1765</v>
      </c>
      <c r="AC52" s="29">
        <v>1736</v>
      </c>
      <c r="AD52" s="29">
        <v>1893</v>
      </c>
      <c r="AE52" s="29">
        <f t="shared" si="145"/>
        <v>2134</v>
      </c>
      <c r="AF52" s="29">
        <f t="shared" si="146"/>
        <v>2335</v>
      </c>
      <c r="AG52" s="29">
        <f t="shared" si="147"/>
        <v>129</v>
      </c>
      <c r="AH52" s="29">
        <f t="shared" si="148"/>
        <v>239</v>
      </c>
      <c r="AI52" s="29">
        <f t="shared" si="135"/>
        <v>1927</v>
      </c>
    </row>
    <row r="53" spans="2:36">
      <c r="B53" s="1" t="s">
        <v>111</v>
      </c>
      <c r="C53" s="29"/>
      <c r="D53" s="29"/>
      <c r="E53" s="29"/>
      <c r="F53" s="29">
        <v>177</v>
      </c>
      <c r="G53" s="29">
        <v>236</v>
      </c>
      <c r="H53" s="29">
        <v>84</v>
      </c>
      <c r="I53" s="29">
        <v>83</v>
      </c>
      <c r="J53" s="29">
        <v>117</v>
      </c>
      <c r="K53" s="29"/>
      <c r="L53" s="29"/>
      <c r="M53" s="29"/>
      <c r="N53" s="29">
        <v>169</v>
      </c>
      <c r="O53" s="29">
        <v>1107</v>
      </c>
      <c r="P53" s="29">
        <v>1328</v>
      </c>
      <c r="Q53" s="29">
        <v>379</v>
      </c>
      <c r="R53" s="29">
        <v>180</v>
      </c>
      <c r="V53" s="29">
        <v>371</v>
      </c>
      <c r="W53" s="29">
        <v>479</v>
      </c>
      <c r="X53" s="29">
        <v>235</v>
      </c>
      <c r="Y53" s="29">
        <v>186</v>
      </c>
      <c r="AC53" s="29">
        <v>72</v>
      </c>
      <c r="AD53" s="29">
        <v>110</v>
      </c>
      <c r="AE53" s="29">
        <f t="shared" si="145"/>
        <v>177</v>
      </c>
      <c r="AF53" s="29">
        <f t="shared" si="146"/>
        <v>117</v>
      </c>
      <c r="AG53" s="29">
        <f t="shared" si="147"/>
        <v>169</v>
      </c>
      <c r="AH53" s="29">
        <f t="shared" si="148"/>
        <v>349</v>
      </c>
      <c r="AI53" s="29">
        <f t="shared" si="135"/>
        <v>371</v>
      </c>
    </row>
    <row r="54" spans="2:36">
      <c r="B54" s="1" t="s">
        <v>124</v>
      </c>
      <c r="C54" s="29"/>
      <c r="D54" s="29"/>
      <c r="E54" s="29"/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/>
      <c r="L54" s="29"/>
      <c r="M54" s="29"/>
      <c r="N54" s="29">
        <v>259</v>
      </c>
      <c r="O54" s="29">
        <v>0</v>
      </c>
      <c r="P54" s="29">
        <v>0</v>
      </c>
      <c r="Q54" s="29">
        <v>0</v>
      </c>
      <c r="R54" s="29">
        <v>0</v>
      </c>
      <c r="V54" s="29">
        <v>0</v>
      </c>
      <c r="W54" s="29">
        <v>0</v>
      </c>
      <c r="X54" s="29">
        <v>0</v>
      </c>
      <c r="Y54" s="29">
        <v>0</v>
      </c>
      <c r="AC54" s="29">
        <v>0</v>
      </c>
      <c r="AD54" s="29">
        <v>0</v>
      </c>
      <c r="AE54" s="29">
        <f t="shared" si="145"/>
        <v>0</v>
      </c>
      <c r="AF54" s="29">
        <f t="shared" si="146"/>
        <v>0</v>
      </c>
      <c r="AG54" s="29">
        <f t="shared" si="147"/>
        <v>259</v>
      </c>
      <c r="AH54" s="29">
        <f t="shared" si="148"/>
        <v>259</v>
      </c>
      <c r="AI54" s="29">
        <v>0</v>
      </c>
    </row>
    <row r="55" spans="2:36">
      <c r="B55" s="1" t="s">
        <v>125</v>
      </c>
      <c r="C55" s="29"/>
      <c r="D55" s="29"/>
      <c r="E55" s="29"/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/>
      <c r="L55" s="29"/>
      <c r="M55" s="29"/>
      <c r="N55" s="29">
        <v>163</v>
      </c>
      <c r="O55" s="29">
        <v>0</v>
      </c>
      <c r="P55" s="29">
        <v>0</v>
      </c>
      <c r="Q55" s="29">
        <v>496</v>
      </c>
      <c r="R55" s="29">
        <v>452</v>
      </c>
      <c r="V55" s="29">
        <v>0</v>
      </c>
      <c r="W55" s="29">
        <v>0</v>
      </c>
      <c r="X55" s="29">
        <v>0</v>
      </c>
      <c r="Y55" s="29">
        <v>0</v>
      </c>
      <c r="AC55" s="29">
        <v>0</v>
      </c>
      <c r="AD55" s="29">
        <v>0</v>
      </c>
      <c r="AE55" s="29">
        <f t="shared" si="145"/>
        <v>0</v>
      </c>
      <c r="AF55" s="29">
        <f t="shared" si="146"/>
        <v>0</v>
      </c>
      <c r="AG55" s="29">
        <f t="shared" si="147"/>
        <v>163</v>
      </c>
      <c r="AH55" s="29">
        <f t="shared" si="148"/>
        <v>615</v>
      </c>
      <c r="AI55" s="29">
        <v>0</v>
      </c>
    </row>
    <row r="56" spans="2:36">
      <c r="B56" s="1" t="s">
        <v>112</v>
      </c>
      <c r="C56" s="29">
        <f t="shared" ref="C56:D56" si="149">SUM(C49:C55)</f>
        <v>0</v>
      </c>
      <c r="D56" s="29">
        <f t="shared" si="149"/>
        <v>0</v>
      </c>
      <c r="E56" s="29">
        <f t="shared" ref="E56" si="150">SUM(E49:E55)</f>
        <v>0</v>
      </c>
      <c r="F56" s="29">
        <f>SUM(F49:F55)</f>
        <v>3559</v>
      </c>
      <c r="G56" s="29">
        <f>SUM(G49:G55)</f>
        <v>2568</v>
      </c>
      <c r="H56" s="29">
        <f t="shared" ref="H56:Y56" si="151">SUM(H49:H55)</f>
        <v>2608</v>
      </c>
      <c r="I56" s="29">
        <f t="shared" si="151"/>
        <v>4006</v>
      </c>
      <c r="J56" s="29">
        <f t="shared" si="151"/>
        <v>4454</v>
      </c>
      <c r="K56" s="29">
        <f t="shared" si="151"/>
        <v>0</v>
      </c>
      <c r="L56" s="29">
        <f t="shared" si="151"/>
        <v>0</v>
      </c>
      <c r="M56" s="29">
        <f t="shared" si="151"/>
        <v>0</v>
      </c>
      <c r="N56" s="29">
        <f t="shared" si="151"/>
        <v>4066</v>
      </c>
      <c r="O56" s="29">
        <f t="shared" si="151"/>
        <v>4673</v>
      </c>
      <c r="P56" s="29">
        <f t="shared" si="151"/>
        <v>4692</v>
      </c>
      <c r="Q56" s="29">
        <f t="shared" si="151"/>
        <v>3840</v>
      </c>
      <c r="R56" s="29">
        <f t="shared" si="151"/>
        <v>4002</v>
      </c>
      <c r="S56" s="29">
        <f t="shared" si="151"/>
        <v>0</v>
      </c>
      <c r="T56" s="29">
        <f t="shared" si="151"/>
        <v>0</v>
      </c>
      <c r="U56" s="29">
        <f t="shared" si="151"/>
        <v>0</v>
      </c>
      <c r="V56" s="29">
        <f t="shared" si="151"/>
        <v>4622</v>
      </c>
      <c r="W56" s="29">
        <f t="shared" si="151"/>
        <v>4982</v>
      </c>
      <c r="X56" s="29">
        <f t="shared" si="151"/>
        <v>3972</v>
      </c>
      <c r="Y56" s="29">
        <f t="shared" si="151"/>
        <v>3974</v>
      </c>
      <c r="AC56" s="29">
        <f t="shared" ref="AC56:AD56" si="152">SUM(AC49:AC55)</f>
        <v>2263</v>
      </c>
      <c r="AD56" s="29">
        <f t="shared" si="152"/>
        <v>3847</v>
      </c>
      <c r="AE56" s="29">
        <f t="shared" ref="AE56" si="153">SUM(AE49:AE55)</f>
        <v>3559</v>
      </c>
      <c r="AF56" s="29">
        <f t="shared" ref="AF56" si="154">SUM(AF49:AF55)</f>
        <v>4454</v>
      </c>
      <c r="AG56" s="29">
        <f t="shared" ref="AG56" si="155">SUM(AG49:AG55)</f>
        <v>4066</v>
      </c>
      <c r="AH56" s="29">
        <f t="shared" ref="AH56" si="156">SUM(AH49:AH55)</f>
        <v>7048</v>
      </c>
      <c r="AI56" s="29">
        <f t="shared" ref="AI56" si="157">SUM(AI49:AI55)</f>
        <v>4622</v>
      </c>
    </row>
    <row r="57" spans="2:36">
      <c r="B57" s="1" t="s">
        <v>113</v>
      </c>
      <c r="C57" s="29"/>
      <c r="D57" s="29"/>
      <c r="E57" s="29"/>
      <c r="F57" s="1">
        <v>0</v>
      </c>
      <c r="G57" s="29">
        <v>0</v>
      </c>
      <c r="H57" s="29">
        <v>0</v>
      </c>
      <c r="I57" s="29">
        <v>0</v>
      </c>
      <c r="J57" s="29">
        <v>0</v>
      </c>
      <c r="K57" s="29"/>
      <c r="L57" s="29"/>
      <c r="M57" s="29"/>
      <c r="N57" s="29">
        <v>461</v>
      </c>
      <c r="O57" s="29">
        <v>456</v>
      </c>
      <c r="P57" s="29">
        <v>411</v>
      </c>
      <c r="Q57" s="29">
        <v>379</v>
      </c>
      <c r="R57" s="29">
        <v>380</v>
      </c>
      <c r="V57" s="29">
        <v>200</v>
      </c>
      <c r="W57" s="29">
        <v>481</v>
      </c>
      <c r="X57" s="29">
        <v>448</v>
      </c>
      <c r="Y57" s="29">
        <v>432</v>
      </c>
      <c r="AC57" s="29">
        <v>0</v>
      </c>
      <c r="AD57" s="29">
        <v>0</v>
      </c>
      <c r="AE57" s="29">
        <f t="shared" si="145"/>
        <v>0</v>
      </c>
      <c r="AF57" s="29">
        <f t="shared" si="146"/>
        <v>0</v>
      </c>
      <c r="AG57" s="29">
        <f t="shared" si="147"/>
        <v>461</v>
      </c>
      <c r="AH57" s="29">
        <f>AG57+R57</f>
        <v>841</v>
      </c>
      <c r="AI57" s="29">
        <f t="shared" si="135"/>
        <v>200</v>
      </c>
    </row>
    <row r="58" spans="2:36">
      <c r="B58" s="1" t="s">
        <v>114</v>
      </c>
      <c r="C58" s="29"/>
      <c r="D58" s="29"/>
      <c r="E58" s="29"/>
      <c r="F58" s="29">
        <v>3424</v>
      </c>
      <c r="G58" s="29">
        <v>3314</v>
      </c>
      <c r="H58" s="29">
        <v>3290</v>
      </c>
      <c r="I58" s="29">
        <v>3316</v>
      </c>
      <c r="J58" s="29">
        <v>2925</v>
      </c>
      <c r="K58" s="29"/>
      <c r="L58" s="29"/>
      <c r="M58" s="29"/>
      <c r="N58" s="29">
        <v>2355</v>
      </c>
      <c r="O58" s="29">
        <v>2619</v>
      </c>
      <c r="P58" s="29">
        <v>2584</v>
      </c>
      <c r="Q58" s="29">
        <v>2280</v>
      </c>
      <c r="R58" s="29">
        <v>2359</v>
      </c>
      <c r="V58" s="29">
        <v>3116</v>
      </c>
      <c r="W58" s="29">
        <v>2701</v>
      </c>
      <c r="X58" s="29">
        <v>2400</v>
      </c>
      <c r="Y58" s="29">
        <v>2231</v>
      </c>
      <c r="AC58" s="29">
        <v>2092</v>
      </c>
      <c r="AD58" s="29">
        <v>1888</v>
      </c>
      <c r="AE58" s="29">
        <f t="shared" si="145"/>
        <v>3424</v>
      </c>
      <c r="AF58" s="29">
        <f t="shared" si="146"/>
        <v>2925</v>
      </c>
      <c r="AG58" s="29">
        <f t="shared" si="147"/>
        <v>2355</v>
      </c>
      <c r="AH58" s="29">
        <f>AG58+R58</f>
        <v>4714</v>
      </c>
      <c r="AI58" s="29">
        <f t="shared" si="135"/>
        <v>3116</v>
      </c>
    </row>
    <row r="59" spans="2:36" s="2" customFormat="1">
      <c r="B59" s="2" t="s">
        <v>115</v>
      </c>
      <c r="C59" s="28"/>
      <c r="D59" s="28"/>
      <c r="E59" s="28"/>
      <c r="F59" s="29">
        <v>9234</v>
      </c>
      <c r="G59" s="28">
        <v>9208</v>
      </c>
      <c r="H59" s="28">
        <v>9201</v>
      </c>
      <c r="I59" s="28">
        <v>7661</v>
      </c>
      <c r="J59" s="28">
        <v>7685</v>
      </c>
      <c r="K59" s="28"/>
      <c r="L59" s="28"/>
      <c r="M59" s="28"/>
      <c r="N59" s="28">
        <v>6738</v>
      </c>
      <c r="O59" s="28">
        <v>7724</v>
      </c>
      <c r="P59" s="28">
        <v>8161</v>
      </c>
      <c r="Q59" s="28">
        <v>7738</v>
      </c>
      <c r="R59" s="28">
        <v>7745</v>
      </c>
      <c r="V59" s="28">
        <v>7727</v>
      </c>
      <c r="W59" s="28">
        <v>6578</v>
      </c>
      <c r="X59" s="28">
        <v>6579</v>
      </c>
      <c r="Y59" s="28">
        <v>6579</v>
      </c>
      <c r="Z59" s="54"/>
      <c r="AC59" s="28">
        <v>6749</v>
      </c>
      <c r="AD59" s="28">
        <v>7509</v>
      </c>
      <c r="AE59" s="28">
        <f>F59</f>
        <v>9234</v>
      </c>
      <c r="AF59" s="28">
        <f>J59</f>
        <v>7685</v>
      </c>
      <c r="AG59" s="28">
        <f>N59</f>
        <v>6738</v>
      </c>
      <c r="AH59" s="28">
        <f>R59</f>
        <v>7745</v>
      </c>
      <c r="AI59" s="28">
        <f>V59</f>
        <v>7727</v>
      </c>
      <c r="AJ59" s="54"/>
    </row>
    <row r="60" spans="2:36">
      <c r="B60" s="1" t="s">
        <v>116</v>
      </c>
      <c r="C60" s="29"/>
      <c r="D60" s="29"/>
      <c r="E60" s="29"/>
      <c r="F60" s="29">
        <v>1720</v>
      </c>
      <c r="G60" s="29">
        <v>1869</v>
      </c>
      <c r="H60" s="29">
        <v>1743</v>
      </c>
      <c r="I60" s="29">
        <v>1740</v>
      </c>
      <c r="J60" s="29">
        <v>1474</v>
      </c>
      <c r="K60" s="29"/>
      <c r="L60" s="29"/>
      <c r="M60" s="29"/>
      <c r="N60" s="29">
        <f>26+305+1353</f>
        <v>1684</v>
      </c>
      <c r="O60" s="29">
        <v>1342</v>
      </c>
      <c r="P60" s="29">
        <v>1264</v>
      </c>
      <c r="Q60" s="29">
        <v>1264</v>
      </c>
      <c r="R60" s="29">
        <v>1263</v>
      </c>
      <c r="V60" s="29">
        <v>1183</v>
      </c>
      <c r="W60" s="29">
        <v>1184</v>
      </c>
      <c r="X60" s="29">
        <v>1011</v>
      </c>
      <c r="Y60" s="29">
        <v>1028</v>
      </c>
      <c r="AC60" s="29">
        <v>75</v>
      </c>
      <c r="AD60" s="29">
        <v>64</v>
      </c>
      <c r="AE60" s="29">
        <f t="shared" si="145"/>
        <v>1720</v>
      </c>
      <c r="AF60" s="29">
        <f t="shared" si="146"/>
        <v>1474</v>
      </c>
      <c r="AG60" s="29">
        <f t="shared" si="147"/>
        <v>1684</v>
      </c>
      <c r="AH60" s="29">
        <f>AG60+R60</f>
        <v>2947</v>
      </c>
      <c r="AI60" s="29">
        <f t="shared" si="135"/>
        <v>1183</v>
      </c>
    </row>
    <row r="61" spans="2:36">
      <c r="B61" s="1" t="s">
        <v>117</v>
      </c>
      <c r="C61" s="29">
        <f t="shared" ref="C61:D61" si="158">C56+SUM(C57:C60)</f>
        <v>0</v>
      </c>
      <c r="D61" s="29">
        <f t="shared" si="158"/>
        <v>0</v>
      </c>
      <c r="E61" s="29">
        <f t="shared" ref="E61" si="159">E56+SUM(E57:E60)</f>
        <v>0</v>
      </c>
      <c r="F61" s="29">
        <f>F56+SUM(F57:F60)</f>
        <v>17937</v>
      </c>
      <c r="G61" s="29">
        <f t="shared" ref="G61:X61" si="160">G56+SUM(G57:G60)</f>
        <v>16959</v>
      </c>
      <c r="H61" s="29">
        <f t="shared" si="160"/>
        <v>16842</v>
      </c>
      <c r="I61" s="29">
        <f t="shared" si="160"/>
        <v>16723</v>
      </c>
      <c r="J61" s="29">
        <f t="shared" si="160"/>
        <v>16538</v>
      </c>
      <c r="K61" s="29">
        <f t="shared" si="160"/>
        <v>0</v>
      </c>
      <c r="L61" s="29">
        <f t="shared" si="160"/>
        <v>0</v>
      </c>
      <c r="M61" s="29">
        <f t="shared" si="160"/>
        <v>0</v>
      </c>
      <c r="N61" s="29">
        <f t="shared" si="160"/>
        <v>15304</v>
      </c>
      <c r="O61" s="29">
        <f t="shared" si="160"/>
        <v>16814</v>
      </c>
      <c r="P61" s="29">
        <f t="shared" si="160"/>
        <v>17112</v>
      </c>
      <c r="Q61" s="29">
        <f t="shared" si="160"/>
        <v>15501</v>
      </c>
      <c r="R61" s="29">
        <f t="shared" si="160"/>
        <v>15749</v>
      </c>
      <c r="S61" s="29">
        <f t="shared" si="160"/>
        <v>0</v>
      </c>
      <c r="T61" s="29">
        <f t="shared" si="160"/>
        <v>0</v>
      </c>
      <c r="U61" s="29">
        <f t="shared" si="160"/>
        <v>0</v>
      </c>
      <c r="V61" s="29">
        <f t="shared" si="160"/>
        <v>16848</v>
      </c>
      <c r="W61" s="29">
        <f t="shared" si="160"/>
        <v>15926</v>
      </c>
      <c r="X61" s="29">
        <f t="shared" si="160"/>
        <v>14410</v>
      </c>
      <c r="Y61" s="29">
        <f>Y56+SUM(Y57:Y60)</f>
        <v>14244</v>
      </c>
      <c r="AC61" s="29">
        <f t="shared" ref="AC61:AD61" si="161">AC56+SUM(AC57:AC60)</f>
        <v>11179</v>
      </c>
      <c r="AD61" s="29">
        <f t="shared" si="161"/>
        <v>13308</v>
      </c>
      <c r="AE61" s="29">
        <f t="shared" ref="AE61" si="162">AE56+SUM(AE57:AE60)</f>
        <v>17937</v>
      </c>
      <c r="AF61" s="29">
        <f t="shared" ref="AF61" si="163">AF56+SUM(AF57:AF60)</f>
        <v>16538</v>
      </c>
      <c r="AG61" s="29">
        <f t="shared" ref="AG61" si="164">AG56+SUM(AG57:AG60)</f>
        <v>15304</v>
      </c>
      <c r="AH61" s="29">
        <f t="shared" ref="AH61" si="165">AH56+SUM(AH57:AH60)</f>
        <v>23295</v>
      </c>
      <c r="AI61" s="29">
        <f t="shared" ref="AI61" si="166">AI56+SUM(AI57:AI60)</f>
        <v>16848</v>
      </c>
    </row>
    <row r="62" spans="2:36">
      <c r="V62" s="29"/>
      <c r="W62" s="29"/>
      <c r="X62" s="29"/>
      <c r="Y62" s="29"/>
      <c r="AC62" s="29"/>
      <c r="AD62" s="29"/>
    </row>
    <row r="63" spans="2:36" s="29" customFormat="1">
      <c r="B63" s="29" t="s">
        <v>118</v>
      </c>
      <c r="F63" s="29">
        <v>8049</v>
      </c>
      <c r="G63" s="29">
        <v>7596</v>
      </c>
      <c r="H63" s="29">
        <v>7146</v>
      </c>
      <c r="I63" s="29">
        <v>6929</v>
      </c>
      <c r="J63" s="29">
        <v>6281</v>
      </c>
      <c r="M63" s="29">
        <v>2870</v>
      </c>
      <c r="N63" s="29">
        <v>2870</v>
      </c>
      <c r="O63" s="29">
        <v>2115</v>
      </c>
      <c r="P63" s="29">
        <v>2902</v>
      </c>
      <c r="Q63" s="29">
        <v>2920</v>
      </c>
      <c r="R63" s="29">
        <v>3561</v>
      </c>
      <c r="V63" s="29">
        <v>9778</v>
      </c>
      <c r="W63" s="29">
        <v>7054</v>
      </c>
      <c r="X63" s="29">
        <v>5243</v>
      </c>
      <c r="Y63" s="29">
        <v>4853</v>
      </c>
      <c r="Z63" s="55"/>
      <c r="AC63" s="29">
        <v>6576</v>
      </c>
      <c r="AD63" s="29">
        <v>10539</v>
      </c>
      <c r="AE63" s="29">
        <f t="shared" ref="AE63" si="167">F63</f>
        <v>8049</v>
      </c>
      <c r="AF63" s="29">
        <f t="shared" ref="AF63" si="168">J63</f>
        <v>6281</v>
      </c>
      <c r="AG63" s="29">
        <f>N63</f>
        <v>2870</v>
      </c>
      <c r="AH63" s="29">
        <f t="shared" ref="AH63" si="169">AG63+R63</f>
        <v>6431</v>
      </c>
      <c r="AI63" s="29">
        <f>V63</f>
        <v>9778</v>
      </c>
      <c r="AJ63" s="55"/>
    </row>
    <row r="64" spans="2:36">
      <c r="B64" s="1" t="s">
        <v>119</v>
      </c>
      <c r="C64" s="29">
        <f t="shared" ref="C64:D64" si="170">C63+C61</f>
        <v>0</v>
      </c>
      <c r="D64" s="29">
        <f t="shared" si="170"/>
        <v>0</v>
      </c>
      <c r="E64" s="29">
        <f t="shared" ref="E64" si="171">E63+E61</f>
        <v>0</v>
      </c>
      <c r="F64" s="29">
        <f>F63+F61</f>
        <v>25986</v>
      </c>
      <c r="G64" s="29">
        <f t="shared" ref="G64:X64" si="172">G63+G61</f>
        <v>24555</v>
      </c>
      <c r="H64" s="29">
        <f t="shared" si="172"/>
        <v>23988</v>
      </c>
      <c r="I64" s="29">
        <f t="shared" si="172"/>
        <v>23652</v>
      </c>
      <c r="J64" s="29">
        <f t="shared" si="172"/>
        <v>22819</v>
      </c>
      <c r="K64" s="29">
        <f t="shared" si="172"/>
        <v>0</v>
      </c>
      <c r="L64" s="29">
        <f t="shared" si="172"/>
        <v>0</v>
      </c>
      <c r="M64" s="29">
        <f t="shared" si="172"/>
        <v>2870</v>
      </c>
      <c r="N64" s="29">
        <f t="shared" si="172"/>
        <v>18174</v>
      </c>
      <c r="O64" s="29">
        <f t="shared" si="172"/>
        <v>18929</v>
      </c>
      <c r="P64" s="29">
        <f t="shared" si="172"/>
        <v>20014</v>
      </c>
      <c r="Q64" s="29">
        <f t="shared" si="172"/>
        <v>18421</v>
      </c>
      <c r="R64" s="29">
        <f t="shared" si="172"/>
        <v>19310</v>
      </c>
      <c r="S64" s="29">
        <f t="shared" si="172"/>
        <v>0</v>
      </c>
      <c r="T64" s="29">
        <f t="shared" si="172"/>
        <v>0</v>
      </c>
      <c r="U64" s="29">
        <f t="shared" si="172"/>
        <v>0</v>
      </c>
      <c r="V64" s="29">
        <f t="shared" si="172"/>
        <v>26626</v>
      </c>
      <c r="W64" s="29">
        <f t="shared" si="172"/>
        <v>22980</v>
      </c>
      <c r="X64" s="29">
        <f t="shared" si="172"/>
        <v>19653</v>
      </c>
      <c r="Y64" s="29">
        <f>Y63+Y61</f>
        <v>19097</v>
      </c>
      <c r="AC64" s="29">
        <f t="shared" ref="AC64:AD64" si="173">AC63+AC61</f>
        <v>17755</v>
      </c>
      <c r="AD64" s="29">
        <f t="shared" si="173"/>
        <v>23847</v>
      </c>
      <c r="AE64" s="29">
        <f t="shared" ref="AE64" si="174">AE63+AE61</f>
        <v>25986</v>
      </c>
      <c r="AF64" s="29">
        <f t="shared" ref="AF64" si="175">AF63+AF61</f>
        <v>22819</v>
      </c>
      <c r="AG64" s="29">
        <f t="shared" ref="AG64" si="176">AG63+AG61</f>
        <v>18174</v>
      </c>
      <c r="AH64" s="29">
        <f t="shared" ref="AH64" si="177">AH63+AH61</f>
        <v>29726</v>
      </c>
      <c r="AI64" s="29">
        <f t="shared" ref="AI64" si="178">AI63+AI61</f>
        <v>26626</v>
      </c>
    </row>
    <row r="65" spans="1:36">
      <c r="Y65" s="29"/>
    </row>
    <row r="66" spans="1:36">
      <c r="B66" s="1" t="s">
        <v>120</v>
      </c>
      <c r="F66" s="29">
        <f>F47-F61</f>
        <v>8049</v>
      </c>
      <c r="G66" s="29">
        <f t="shared" ref="G66" si="179">G47-G61</f>
        <v>7596</v>
      </c>
      <c r="H66" s="29">
        <f t="shared" ref="H66" si="180">H47-H61</f>
        <v>7146</v>
      </c>
      <c r="I66" s="29">
        <f>I47-I61</f>
        <v>6929</v>
      </c>
      <c r="J66" s="29">
        <f t="shared" ref="J66" si="181">J47-J61</f>
        <v>6281</v>
      </c>
      <c r="N66" s="29">
        <f>N47-N61</f>
        <v>2870</v>
      </c>
      <c r="O66" s="29">
        <f t="shared" ref="O66" si="182">O47-O61</f>
        <v>2115</v>
      </c>
      <c r="P66" s="29">
        <f t="shared" ref="P66" si="183">P47-P61</f>
        <v>2902</v>
      </c>
      <c r="Q66" s="29">
        <f>Q47-Q61</f>
        <v>2740</v>
      </c>
      <c r="R66" s="29">
        <f>R47-R61</f>
        <v>3561</v>
      </c>
      <c r="V66" s="29">
        <f>V47-V61</f>
        <v>9778</v>
      </c>
      <c r="W66" s="29">
        <f>W47-W61</f>
        <v>7054</v>
      </c>
      <c r="X66" s="29">
        <f>X47-X61</f>
        <v>5243</v>
      </c>
      <c r="Y66" s="29">
        <f>Y47-Y61</f>
        <v>4853</v>
      </c>
      <c r="AC66" s="29">
        <f t="shared" ref="AC66:AD66" si="184">AC47-AC61</f>
        <v>6576</v>
      </c>
      <c r="AD66" s="29">
        <f t="shared" si="184"/>
        <v>10539</v>
      </c>
      <c r="AE66" s="29">
        <f t="shared" ref="AE66" si="185">AE47-AE61</f>
        <v>8049</v>
      </c>
      <c r="AF66" s="29">
        <f t="shared" ref="AF66:AG66" si="186">AF47-AF61</f>
        <v>6281</v>
      </c>
      <c r="AG66" s="29">
        <f t="shared" si="186"/>
        <v>2870</v>
      </c>
      <c r="AH66" s="29">
        <f t="shared" ref="AH66" si="187">AH47-AH61</f>
        <v>11438</v>
      </c>
      <c r="AI66" s="29">
        <f>AI47-AI61</f>
        <v>9778</v>
      </c>
    </row>
    <row r="67" spans="1:36">
      <c r="B67" s="1" t="s">
        <v>121</v>
      </c>
      <c r="F67" s="1">
        <f>F66/E22</f>
        <v>7.5790960451977405</v>
      </c>
      <c r="G67" s="1">
        <f t="shared" ref="G67" si="188">G66/G22</f>
        <v>7.5207920792079204</v>
      </c>
      <c r="H67" s="1">
        <f t="shared" ref="H67" si="189">H66/H22</f>
        <v>7.2036290322580649</v>
      </c>
      <c r="I67" s="1">
        <f>I66/I22</f>
        <v>7.113963039014374</v>
      </c>
      <c r="J67" s="1">
        <f t="shared" ref="J67" si="190">J66/J22</f>
        <v>6.6115789473684208</v>
      </c>
      <c r="N67" s="1">
        <f>N66/N22</f>
        <v>3.5563816604708798</v>
      </c>
      <c r="O67" s="1">
        <f t="shared" ref="O67" si="191">O66/O22</f>
        <v>2.808764940239044</v>
      </c>
      <c r="P67" s="1">
        <f t="shared" ref="P67" si="192">P66/P22</f>
        <v>4.1280227596017074</v>
      </c>
      <c r="Q67" s="1">
        <f>Q66/Q22</f>
        <v>3.9367816091954024</v>
      </c>
      <c r="R67" s="1">
        <f>R66/R22</f>
        <v>5.1758720930232558</v>
      </c>
      <c r="V67" s="1">
        <f>V66/V22</f>
        <v>16.135313531353134</v>
      </c>
      <c r="W67" s="1">
        <f>W66/W22</f>
        <v>12.017035775127768</v>
      </c>
      <c r="X67" s="1">
        <f>X66/X22</f>
        <v>9.4298561151079134</v>
      </c>
      <c r="Y67" s="1">
        <f>Y66/Y22</f>
        <v>8.9429996037272659</v>
      </c>
      <c r="AC67" s="1">
        <f t="shared" ref="AC67:AD67" si="193">AC66/AC22</f>
        <v>5.443708609271523</v>
      </c>
      <c r="AD67" s="1">
        <f t="shared" si="193"/>
        <v>9.301853486319505</v>
      </c>
      <c r="AE67" s="1">
        <f t="shared" ref="AE67" si="194">AE66/AE22</f>
        <v>7.7768115942028988</v>
      </c>
      <c r="AF67" s="1">
        <f t="shared" ref="AF67:AG67" si="195">AF66/AF22</f>
        <v>6.6115789473684208</v>
      </c>
      <c r="AG67" s="1">
        <f t="shared" si="195"/>
        <v>3.3804475853945819</v>
      </c>
      <c r="AH67" s="1">
        <f t="shared" ref="AH67" si="196">AH66/AH22</f>
        <v>16.109859154929577</v>
      </c>
      <c r="AI67" s="1">
        <f>AI66/AI22</f>
        <v>14.996932515337424</v>
      </c>
    </row>
    <row r="69" spans="1:36" s="34" customFormat="1">
      <c r="B69" s="34" t="s">
        <v>6</v>
      </c>
      <c r="C69" s="35">
        <f t="shared" ref="C69:D69" si="197">C35+C36</f>
        <v>0</v>
      </c>
      <c r="D69" s="35">
        <f t="shared" si="197"/>
        <v>0</v>
      </c>
      <c r="E69" s="35">
        <f t="shared" ref="E69" si="198">E35+E36</f>
        <v>0</v>
      </c>
      <c r="F69" s="35">
        <f>F35+F36</f>
        <v>5863</v>
      </c>
      <c r="G69" s="35">
        <f t="shared" ref="G69:M69" si="199">G35+G36</f>
        <v>4806</v>
      </c>
      <c r="H69" s="35">
        <f t="shared" si="199"/>
        <v>4007</v>
      </c>
      <c r="I69" s="35">
        <f t="shared" si="199"/>
        <v>4838</v>
      </c>
      <c r="J69" s="35">
        <f t="shared" si="199"/>
        <v>4915</v>
      </c>
      <c r="K69" s="35">
        <f t="shared" si="199"/>
        <v>0</v>
      </c>
      <c r="L69" s="35">
        <f t="shared" si="199"/>
        <v>0</v>
      </c>
      <c r="M69" s="35">
        <f t="shared" si="199"/>
        <v>0</v>
      </c>
      <c r="N69" s="35">
        <f>N35+N36</f>
        <v>2751</v>
      </c>
      <c r="O69" s="35">
        <f t="shared" ref="O69:Q69" si="200">O35+O36</f>
        <v>4430</v>
      </c>
      <c r="P69" s="35">
        <f t="shared" si="200"/>
        <v>5303</v>
      </c>
      <c r="Q69" s="35">
        <f t="shared" si="200"/>
        <v>3660</v>
      </c>
      <c r="R69" s="35">
        <f>R35+R36</f>
        <v>3826</v>
      </c>
      <c r="S69" s="35">
        <f t="shared" ref="S69:U69" si="201">S35+S36</f>
        <v>0</v>
      </c>
      <c r="T69" s="35">
        <f t="shared" si="201"/>
        <v>0</v>
      </c>
      <c r="U69" s="35">
        <f t="shared" si="201"/>
        <v>0</v>
      </c>
      <c r="V69" s="35">
        <f>V35+V36</f>
        <v>7323</v>
      </c>
      <c r="W69" s="35">
        <f t="shared" ref="W69" si="202">W35+W36</f>
        <v>5569</v>
      </c>
      <c r="X69" s="35">
        <f t="shared" ref="X69" si="203">X35+X36</f>
        <v>3225</v>
      </c>
      <c r="Y69" s="35">
        <f>Y35+Y36</f>
        <v>3494</v>
      </c>
      <c r="Z69" s="51"/>
      <c r="AC69" s="35">
        <f t="shared" ref="AC69:AD69" si="204">AC35+AC36</f>
        <v>6131</v>
      </c>
      <c r="AD69" s="35">
        <f t="shared" si="204"/>
        <v>7149</v>
      </c>
      <c r="AE69" s="35">
        <f t="shared" ref="AE69" si="205">AE35+AE36</f>
        <v>5863</v>
      </c>
      <c r="AF69" s="35">
        <f t="shared" ref="AF69:AG69" si="206">AF35+AF36</f>
        <v>4915</v>
      </c>
      <c r="AG69" s="35">
        <f t="shared" si="206"/>
        <v>2751</v>
      </c>
      <c r="AH69" s="35">
        <f t="shared" ref="AH69" si="207">AH35+AH36</f>
        <v>3826</v>
      </c>
      <c r="AI69" s="35">
        <f>AI35+AI36</f>
        <v>7323</v>
      </c>
      <c r="AJ69" s="51"/>
    </row>
    <row r="70" spans="1:36" s="34" customFormat="1">
      <c r="B70" s="34" t="s">
        <v>7</v>
      </c>
      <c r="C70" s="35">
        <f t="shared" ref="C70:D70" si="208">C49+C59</f>
        <v>0</v>
      </c>
      <c r="D70" s="35">
        <f t="shared" si="208"/>
        <v>0</v>
      </c>
      <c r="E70" s="35">
        <f t="shared" ref="E70" si="209">E49+E59</f>
        <v>0</v>
      </c>
      <c r="F70" s="35">
        <f>F49+F59</f>
        <v>10015</v>
      </c>
      <c r="G70" s="35">
        <f t="shared" ref="G70:M70" si="210">G49+G59</f>
        <v>9228</v>
      </c>
      <c r="H70" s="35">
        <f t="shared" si="210"/>
        <v>9204</v>
      </c>
      <c r="I70" s="35">
        <f t="shared" si="210"/>
        <v>9207</v>
      </c>
      <c r="J70" s="35">
        <f t="shared" si="210"/>
        <v>9231</v>
      </c>
      <c r="K70" s="35">
        <f t="shared" si="210"/>
        <v>0</v>
      </c>
      <c r="L70" s="35">
        <f t="shared" si="210"/>
        <v>0</v>
      </c>
      <c r="M70" s="35">
        <f t="shared" si="210"/>
        <v>0</v>
      </c>
      <c r="N70" s="35">
        <f>N49+N59</f>
        <v>7758</v>
      </c>
      <c r="O70" s="35">
        <f t="shared" ref="O70:Q70" si="211">O49+O59</f>
        <v>8739</v>
      </c>
      <c r="P70" s="35">
        <f t="shared" si="211"/>
        <v>8677</v>
      </c>
      <c r="Q70" s="35">
        <f t="shared" si="211"/>
        <v>7755</v>
      </c>
      <c r="R70" s="35">
        <f>R49+R59</f>
        <v>7763</v>
      </c>
      <c r="S70" s="35">
        <f t="shared" ref="S70:U70" si="212">S49+S59</f>
        <v>0</v>
      </c>
      <c r="T70" s="35">
        <f t="shared" si="212"/>
        <v>0</v>
      </c>
      <c r="U70" s="35">
        <f t="shared" si="212"/>
        <v>0</v>
      </c>
      <c r="V70" s="35">
        <f>V49+V59</f>
        <v>9082</v>
      </c>
      <c r="W70" s="35">
        <f t="shared" ref="W70" si="213">W49+W59</f>
        <v>8333</v>
      </c>
      <c r="X70" s="35">
        <f t="shared" ref="X70" si="214">X49+X59</f>
        <v>7728</v>
      </c>
      <c r="Y70" s="35">
        <f>Y49+Y59</f>
        <v>7729</v>
      </c>
      <c r="Z70" s="51"/>
      <c r="AC70" s="35">
        <f t="shared" ref="AC70:AD70" si="215">AC49+AC59</f>
        <v>6749</v>
      </c>
      <c r="AD70" s="35">
        <f t="shared" si="215"/>
        <v>8960</v>
      </c>
      <c r="AE70" s="35">
        <f t="shared" ref="AE70" si="216">AE49+AE59</f>
        <v>10015</v>
      </c>
      <c r="AF70" s="35">
        <f t="shared" ref="AF70:AG70" si="217">AF49+AF59</f>
        <v>9231</v>
      </c>
      <c r="AG70" s="35">
        <f t="shared" si="217"/>
        <v>7758</v>
      </c>
      <c r="AH70" s="35">
        <f t="shared" ref="AH70" si="218">AH49+AH59</f>
        <v>7763</v>
      </c>
      <c r="AI70" s="35">
        <f>AI49+AI59</f>
        <v>9082</v>
      </c>
      <c r="AJ70" s="51"/>
    </row>
    <row r="71" spans="1:36">
      <c r="B71" s="1" t="s">
        <v>8</v>
      </c>
      <c r="C71" s="29">
        <f t="shared" ref="C71:D71" si="219">C69-C70</f>
        <v>0</v>
      </c>
      <c r="D71" s="29">
        <f t="shared" si="219"/>
        <v>0</v>
      </c>
      <c r="E71" s="29">
        <f t="shared" ref="E71" si="220">E69-E70</f>
        <v>0</v>
      </c>
      <c r="F71" s="29">
        <f t="shared" ref="F71" si="221">F69-F70</f>
        <v>-4152</v>
      </c>
      <c r="G71" s="29">
        <f t="shared" ref="G71" si="222">G69-G70</f>
        <v>-4422</v>
      </c>
      <c r="H71" s="29">
        <f t="shared" ref="H71" si="223">H69-H70</f>
        <v>-5197</v>
      </c>
      <c r="I71" s="29">
        <f t="shared" ref="I71" si="224">I69-I70</f>
        <v>-4369</v>
      </c>
      <c r="J71" s="29">
        <f t="shared" ref="J71" si="225">J69-J70</f>
        <v>-4316</v>
      </c>
      <c r="K71" s="29">
        <f t="shared" ref="K71" si="226">K69-K70</f>
        <v>0</v>
      </c>
      <c r="L71" s="29">
        <f t="shared" ref="L71" si="227">L69-L70</f>
        <v>0</v>
      </c>
      <c r="M71" s="29">
        <f t="shared" ref="M71" si="228">M69-M70</f>
        <v>0</v>
      </c>
      <c r="N71" s="29">
        <f>N69-N70</f>
        <v>-5007</v>
      </c>
      <c r="O71" s="29">
        <f t="shared" ref="O71:Q71" si="229">O69-O70</f>
        <v>-4309</v>
      </c>
      <c r="P71" s="29">
        <f t="shared" si="229"/>
        <v>-3374</v>
      </c>
      <c r="Q71" s="29">
        <f t="shared" si="229"/>
        <v>-4095</v>
      </c>
      <c r="R71" s="29">
        <f>R69-R70</f>
        <v>-3937</v>
      </c>
      <c r="S71" s="29">
        <f t="shared" ref="S71:U71" si="230">S69-S70</f>
        <v>0</v>
      </c>
      <c r="T71" s="29">
        <f t="shared" si="230"/>
        <v>0</v>
      </c>
      <c r="U71" s="29">
        <f t="shared" si="230"/>
        <v>0</v>
      </c>
      <c r="V71" s="29">
        <f>V69-V70</f>
        <v>-1759</v>
      </c>
      <c r="W71" s="29">
        <f t="shared" ref="W71" si="231">W69-W70</f>
        <v>-2764</v>
      </c>
      <c r="X71" s="29">
        <f t="shared" ref="X71" si="232">X69-X70</f>
        <v>-4503</v>
      </c>
      <c r="Y71" s="29">
        <f>Y69-Y70</f>
        <v>-4235</v>
      </c>
      <c r="AC71" s="29">
        <f t="shared" ref="AC71:AD71" si="233">AC69-AC70</f>
        <v>-618</v>
      </c>
      <c r="AD71" s="29">
        <f t="shared" si="233"/>
        <v>-1811</v>
      </c>
      <c r="AE71" s="29">
        <f t="shared" ref="AE71" si="234">AE69-AE70</f>
        <v>-4152</v>
      </c>
      <c r="AF71" s="29">
        <f t="shared" ref="AF71:AG71" si="235">AF69-AF70</f>
        <v>-4316</v>
      </c>
      <c r="AG71" s="29">
        <f t="shared" si="235"/>
        <v>-5007</v>
      </c>
      <c r="AH71" s="29">
        <f t="shared" ref="AH71" si="236">AH69-AH70</f>
        <v>-3937</v>
      </c>
      <c r="AI71" s="29">
        <f>AI69-AI70</f>
        <v>-1759</v>
      </c>
    </row>
    <row r="73" spans="1:36">
      <c r="B73" s="1" t="s">
        <v>122</v>
      </c>
      <c r="C73" s="1">
        <v>31.65</v>
      </c>
      <c r="D73" s="1">
        <v>32.92</v>
      </c>
      <c r="E73" s="1">
        <v>36.26</v>
      </c>
      <c r="F73" s="1">
        <v>35.58</v>
      </c>
      <c r="G73" s="1">
        <v>37.93</v>
      </c>
      <c r="H73" s="1">
        <v>34.18</v>
      </c>
      <c r="I73" s="1">
        <v>31.13</v>
      </c>
      <c r="J73" s="1">
        <v>26.46</v>
      </c>
      <c r="K73" s="1">
        <v>35.14</v>
      </c>
      <c r="L73" s="1">
        <v>37.520000000000003</v>
      </c>
      <c r="M73" s="1">
        <v>37.159999999999997</v>
      </c>
      <c r="N73" s="1">
        <v>34.56</v>
      </c>
      <c r="O73" s="1">
        <v>28.9</v>
      </c>
      <c r="P73" s="1">
        <v>50.61</v>
      </c>
      <c r="Q73" s="1">
        <v>50.42</v>
      </c>
      <c r="R73" s="1">
        <v>48.78</v>
      </c>
      <c r="S73" s="1">
        <v>59.63</v>
      </c>
      <c r="T73" s="1">
        <v>68.58</v>
      </c>
      <c r="U73" s="1">
        <v>68.209999999999994</v>
      </c>
      <c r="V73" s="1">
        <v>65.27</v>
      </c>
      <c r="W73" s="1">
        <v>56.43</v>
      </c>
      <c r="X73" s="1">
        <v>41.26</v>
      </c>
      <c r="Y73" s="1">
        <v>36.619999999999997</v>
      </c>
      <c r="AC73" s="1">
        <v>25.91</v>
      </c>
      <c r="AD73" s="1">
        <v>27.99</v>
      </c>
      <c r="AE73" s="30">
        <f t="shared" ref="AE73" si="237">F73</f>
        <v>35.58</v>
      </c>
      <c r="AF73" s="30">
        <f t="shared" ref="AF73" si="238">J73</f>
        <v>26.46</v>
      </c>
      <c r="AG73" s="1">
        <f>N73</f>
        <v>34.56</v>
      </c>
      <c r="AH73" s="1">
        <f>R73</f>
        <v>48.78</v>
      </c>
      <c r="AI73" s="1">
        <f>V73</f>
        <v>65.27</v>
      </c>
    </row>
    <row r="74" spans="1:36">
      <c r="B74" s="1" t="s">
        <v>5</v>
      </c>
      <c r="C74" s="5">
        <f t="shared" ref="C74:T74" si="239">C73*C22</f>
        <v>34276.949999999997</v>
      </c>
      <c r="D74" s="5">
        <f t="shared" si="239"/>
        <v>35421.919999999998</v>
      </c>
      <c r="E74" s="5">
        <f t="shared" si="239"/>
        <v>38508.119999999995</v>
      </c>
      <c r="F74" s="5">
        <f t="shared" si="239"/>
        <v>36825.299999999996</v>
      </c>
      <c r="G74" s="5">
        <f t="shared" si="239"/>
        <v>38309.300000000003</v>
      </c>
      <c r="H74" s="5">
        <f t="shared" si="239"/>
        <v>33906.559999999998</v>
      </c>
      <c r="I74" s="5">
        <f t="shared" si="239"/>
        <v>30320.62</v>
      </c>
      <c r="J74" s="5">
        <f t="shared" si="239"/>
        <v>25137</v>
      </c>
      <c r="K74" s="5">
        <f t="shared" si="239"/>
        <v>31626</v>
      </c>
      <c r="L74" s="5">
        <f t="shared" si="239"/>
        <v>32267.200000000004</v>
      </c>
      <c r="M74" s="5">
        <f t="shared" si="239"/>
        <v>30842.799999999996</v>
      </c>
      <c r="N74" s="5">
        <f t="shared" si="239"/>
        <v>27889.920000000002</v>
      </c>
      <c r="O74" s="5">
        <f t="shared" si="239"/>
        <v>21761.7</v>
      </c>
      <c r="P74" s="5">
        <f t="shared" si="239"/>
        <v>35578.83</v>
      </c>
      <c r="Q74" s="5">
        <f t="shared" si="239"/>
        <v>35092.32</v>
      </c>
      <c r="R74" s="5">
        <f t="shared" si="239"/>
        <v>33560.639999999999</v>
      </c>
      <c r="S74" s="5">
        <f t="shared" si="239"/>
        <v>40608.03</v>
      </c>
      <c r="T74" s="5">
        <f t="shared" si="239"/>
        <v>46222.92</v>
      </c>
      <c r="U74" s="5">
        <f>U73*U22</f>
        <v>44882.179999999993</v>
      </c>
      <c r="V74" s="5">
        <f>V73*V22</f>
        <v>39553.619999999995</v>
      </c>
      <c r="W74" s="5">
        <f t="shared" ref="W74:X74" si="240">W73*W22</f>
        <v>33124.409999999996</v>
      </c>
      <c r="X74" s="5">
        <f t="shared" si="240"/>
        <v>22940.559999999998</v>
      </c>
      <c r="Y74" s="5">
        <f>Y73*Y22</f>
        <v>19872.175765939999</v>
      </c>
      <c r="AC74" s="5">
        <f t="shared" ref="AC74:AD74" si="241">AC73*AC22</f>
        <v>31299.279999999999</v>
      </c>
      <c r="AD74" s="5">
        <f t="shared" si="241"/>
        <v>31712.67</v>
      </c>
      <c r="AE74" s="5">
        <f t="shared" ref="AE74" si="242">AE73*AE22</f>
        <v>36825.299999999996</v>
      </c>
      <c r="AF74" s="5">
        <f t="shared" ref="AF74:AG74" si="243">AF73*AF22</f>
        <v>25137</v>
      </c>
      <c r="AG74" s="5">
        <f t="shared" si="243"/>
        <v>29341.440000000002</v>
      </c>
      <c r="AH74" s="5">
        <f t="shared" ref="AH74" si="244">AH73*AH22</f>
        <v>34633.800000000003</v>
      </c>
      <c r="AI74" s="5">
        <f>AI73*AI22</f>
        <v>42556.04</v>
      </c>
    </row>
    <row r="75" spans="1:36">
      <c r="B75" s="1" t="s">
        <v>9</v>
      </c>
      <c r="E75" s="5"/>
      <c r="F75" s="5">
        <f t="shared" ref="F75" si="245">F74-G71</f>
        <v>41247.299999999996</v>
      </c>
      <c r="G75" s="5">
        <f t="shared" ref="G75" si="246">G74-G71</f>
        <v>42731.3</v>
      </c>
      <c r="H75" s="5">
        <f t="shared" ref="H75" si="247">H74-H71</f>
        <v>39103.56</v>
      </c>
      <c r="I75" s="5">
        <f t="shared" ref="I75:J75" si="248">I74-I71</f>
        <v>34689.619999999995</v>
      </c>
      <c r="J75" s="5">
        <f t="shared" si="248"/>
        <v>29453</v>
      </c>
      <c r="N75" s="5">
        <f>N74-N71</f>
        <v>32896.92</v>
      </c>
      <c r="O75" s="5">
        <f t="shared" ref="O75" si="249">O74-O71</f>
        <v>26070.7</v>
      </c>
      <c r="P75" s="5">
        <f t="shared" ref="P75" si="250">P74-P71</f>
        <v>38952.83</v>
      </c>
      <c r="Q75" s="5">
        <f t="shared" ref="Q75" si="251">Q74-Q71</f>
        <v>39187.32</v>
      </c>
      <c r="R75" s="5">
        <f>R74-R71</f>
        <v>37497.64</v>
      </c>
      <c r="U75" s="5">
        <f>U74-U71</f>
        <v>44882.179999999993</v>
      </c>
      <c r="V75" s="5">
        <f>V74-V71</f>
        <v>41312.619999999995</v>
      </c>
      <c r="W75" s="5">
        <f t="shared" ref="W75:X75" si="252">W74-W71</f>
        <v>35888.409999999996</v>
      </c>
      <c r="X75" s="5">
        <f t="shared" si="252"/>
        <v>27443.559999999998</v>
      </c>
      <c r="Y75" s="5">
        <f>Y74-Y71</f>
        <v>24107.175765939999</v>
      </c>
      <c r="AC75" s="5">
        <f t="shared" ref="AC75:AD75" si="253">AC74-AC71</f>
        <v>31917.279999999999</v>
      </c>
      <c r="AD75" s="5">
        <f t="shared" si="253"/>
        <v>33523.67</v>
      </c>
      <c r="AE75" s="5">
        <f t="shared" ref="AE75" si="254">AE74-AE71</f>
        <v>40977.299999999996</v>
      </c>
      <c r="AF75" s="5">
        <f t="shared" ref="AF75:AG75" si="255">AF74-AF71</f>
        <v>29453</v>
      </c>
      <c r="AG75" s="5">
        <f t="shared" si="255"/>
        <v>34348.44</v>
      </c>
      <c r="AH75" s="5">
        <f t="shared" ref="AH75" si="256">AH74-AH71</f>
        <v>38570.800000000003</v>
      </c>
      <c r="AI75" s="5">
        <f>AI74-AI71</f>
        <v>44315.040000000001</v>
      </c>
    </row>
    <row r="77" spans="1:36" s="38" customFormat="1">
      <c r="A77" s="39">
        <f>AVERAGE(G77:Y77)</f>
        <v>6.9135709765197264</v>
      </c>
      <c r="B77" s="38" t="s">
        <v>64</v>
      </c>
      <c r="F77" s="38">
        <f>F73/F67</f>
        <v>4.6944912411479685</v>
      </c>
      <c r="G77" s="38">
        <f t="shared" ref="G77" si="257">G73/G67</f>
        <v>5.0433517640863617</v>
      </c>
      <c r="H77" s="38">
        <f t="shared" ref="H77" si="258">H73/H67</f>
        <v>4.744830674503218</v>
      </c>
      <c r="I77" s="38">
        <f>I73/I67</f>
        <v>4.3759012844566314</v>
      </c>
      <c r="J77" s="38">
        <f>J73/J67</f>
        <v>4.0020697341187708</v>
      </c>
      <c r="N77" s="38">
        <f>N73/N67</f>
        <v>9.7177421602787462</v>
      </c>
      <c r="O77" s="38">
        <f t="shared" ref="O77" si="259">O73/O67</f>
        <v>10.289219858156027</v>
      </c>
      <c r="P77" s="38">
        <f t="shared" ref="P77:Q77" si="260">P73/P67</f>
        <v>12.26010682288077</v>
      </c>
      <c r="Q77" s="38">
        <f t="shared" si="260"/>
        <v>12.807416058394161</v>
      </c>
      <c r="R77" s="38">
        <f>R73/R67</f>
        <v>9.4244987363100261</v>
      </c>
      <c r="V77" s="38">
        <f>V73/V67</f>
        <v>4.0451646553487421</v>
      </c>
      <c r="W77" s="38">
        <f>W73/W67</f>
        <v>4.695833569605897</v>
      </c>
      <c r="X77" s="38">
        <f>X73/X67</f>
        <v>4.3754644287621591</v>
      </c>
      <c r="Y77" s="38">
        <f>Y73/Y67</f>
        <v>4.0948229478549347</v>
      </c>
      <c r="Z77" s="57"/>
      <c r="AB77" s="39">
        <f>AVERAGE(AC77:AI77)</f>
        <v>4.8499415907579078</v>
      </c>
      <c r="AC77" s="38">
        <f t="shared" ref="AC77:AD77" si="261">AC73/AC67</f>
        <v>4.7596228710462292</v>
      </c>
      <c r="AD77" s="38">
        <f t="shared" si="261"/>
        <v>3.009077711357814</v>
      </c>
      <c r="AE77" s="38">
        <f t="shared" ref="AE77" si="262">AE73/AE67</f>
        <v>4.5751397689153928</v>
      </c>
      <c r="AF77" s="38">
        <f t="shared" ref="AF77:AG77" si="263">AF73/AF67</f>
        <v>4.0020697341187708</v>
      </c>
      <c r="AG77" s="38">
        <f t="shared" si="263"/>
        <v>10.223498257839722</v>
      </c>
      <c r="AH77" s="38">
        <f t="shared" ref="AH77" si="264">AH73/AH67</f>
        <v>3.0279594334673896</v>
      </c>
      <c r="AI77" s="38">
        <f>AI73/AI67</f>
        <v>4.3522233585600327</v>
      </c>
      <c r="AJ77" s="57"/>
    </row>
    <row r="78" spans="1:36">
      <c r="A78" s="39">
        <f>AVERAGE(G78:Y78)</f>
        <v>3.197187519156873</v>
      </c>
      <c r="B78" s="1" t="s">
        <v>65</v>
      </c>
      <c r="F78" s="38">
        <f t="shared" ref="F78:X78" si="265">F74/SUM(C4:F4)</f>
        <v>3.7096101541251127</v>
      </c>
      <c r="G78" s="38">
        <f t="shared" si="265"/>
        <v>3.7543414347314781</v>
      </c>
      <c r="H78" s="38">
        <f t="shared" si="265"/>
        <v>3.252427817745803</v>
      </c>
      <c r="I78" s="38">
        <f t="shared" si="265"/>
        <v>2.866927004538578</v>
      </c>
      <c r="J78" s="38">
        <f t="shared" si="265"/>
        <v>2.3391959798994977</v>
      </c>
      <c r="K78" s="38">
        <f t="shared" si="265"/>
        <v>2.9895075148879857</v>
      </c>
      <c r="L78" s="38">
        <f t="shared" si="265"/>
        <v>3.1139934375603171</v>
      </c>
      <c r="M78" s="38">
        <f t="shared" si="265"/>
        <v>3.1485095957533682</v>
      </c>
      <c r="N78" s="38">
        <f t="shared" si="265"/>
        <v>3.0464139814309124</v>
      </c>
      <c r="O78" s="38">
        <f t="shared" si="265"/>
        <v>2.3871983326020185</v>
      </c>
      <c r="P78" s="38">
        <f t="shared" si="265"/>
        <v>3.7224136848713121</v>
      </c>
      <c r="Q78" s="38">
        <f t="shared" si="265"/>
        <v>3.4810356115464733</v>
      </c>
      <c r="R78" s="38">
        <f t="shared" si="265"/>
        <v>3.1327023242789136</v>
      </c>
      <c r="S78" s="38">
        <f t="shared" si="265"/>
        <v>3.6993741459415141</v>
      </c>
      <c r="T78" s="38">
        <f t="shared" si="265"/>
        <v>4.2878404452690164</v>
      </c>
      <c r="U78" s="38">
        <f t="shared" si="265"/>
        <v>4.2044196721311469</v>
      </c>
      <c r="V78" s="38">
        <f t="shared" si="265"/>
        <v>3.7959328214971206</v>
      </c>
      <c r="W78" s="38">
        <f t="shared" si="265"/>
        <v>3.2269274232830001</v>
      </c>
      <c r="X78" s="38">
        <f t="shared" si="265"/>
        <v>2.2897055594370692</v>
      </c>
      <c r="Y78" s="38">
        <f>Y74/SUM(V4:Y4)</f>
        <v>2.0076960765750655</v>
      </c>
      <c r="AB78" s="39">
        <f t="shared" ref="AB78:AB81" si="266">AVERAGE(AC78:AI78)</f>
        <v>3.3922041867436059</v>
      </c>
      <c r="AC78" s="38">
        <f t="shared" ref="AC78:AD78" si="267">AC74/AC4</f>
        <v>3.6428398510242084</v>
      </c>
      <c r="AD78" s="38">
        <f t="shared" si="267"/>
        <v>3.5318710324089539</v>
      </c>
      <c r="AE78" s="38">
        <f t="shared" ref="AE78" si="268">AE74/AE4</f>
        <v>3.7096101541251127</v>
      </c>
      <c r="AF78" s="38">
        <f t="shared" ref="AF78:AG78" si="269">AF74/AF4</f>
        <v>2.3391959798994977</v>
      </c>
      <c r="AG78" s="38">
        <f t="shared" si="269"/>
        <v>3.2049634079737852</v>
      </c>
      <c r="AH78" s="38">
        <f t="shared" ref="AH78" si="270">AH74/AH4</f>
        <v>3.2328759451134137</v>
      </c>
      <c r="AI78" s="38">
        <f>AI74/AI4</f>
        <v>4.0840729366602684</v>
      </c>
    </row>
    <row r="79" spans="1:36">
      <c r="B79" s="1" t="s">
        <v>66</v>
      </c>
      <c r="AB79" s="39">
        <f t="shared" si="266"/>
        <v>3.7031660365898795</v>
      </c>
      <c r="AC79" s="38">
        <f t="shared" ref="AC79:AD79" si="271">AC75/AC4</f>
        <v>3.7147672253258843</v>
      </c>
      <c r="AD79" s="38">
        <f t="shared" si="271"/>
        <v>3.7335638712551509</v>
      </c>
      <c r="AE79" s="38">
        <f t="shared" ref="AE79" si="272">AE75/AE4</f>
        <v>4.1278634028407373</v>
      </c>
      <c r="AF79" s="38">
        <f t="shared" ref="AF79:AG79" si="273">AF75/AF4</f>
        <v>2.7408337986227433</v>
      </c>
      <c r="AG79" s="38">
        <f t="shared" si="273"/>
        <v>3.7518776624795196</v>
      </c>
      <c r="AH79" s="38">
        <f t="shared" ref="AH79" si="274">AH75/AH4</f>
        <v>3.6003733781387104</v>
      </c>
      <c r="AI79" s="38">
        <f>AI75/AI4</f>
        <v>4.2528829174664109</v>
      </c>
    </row>
    <row r="80" spans="1:36" s="38" customFormat="1">
      <c r="A80" s="39">
        <f>AVERAGE(G80:Y80)</f>
        <v>-9.9459851224596605</v>
      </c>
      <c r="B80" s="38" t="s">
        <v>67</v>
      </c>
      <c r="F80" s="38">
        <f t="shared" ref="F80" si="275">F73/SUM(C21:F21)</f>
        <v>-34.186196284168958</v>
      </c>
      <c r="G80" s="38">
        <f t="shared" ref="G80" si="276">G73/SUM(D21:G21)</f>
        <v>-23.803258337409265</v>
      </c>
      <c r="H80" s="38">
        <f t="shared" ref="H80" si="277">H73/SUM(E21:H21)</f>
        <v>-35.119316071931394</v>
      </c>
      <c r="I80" s="38">
        <f t="shared" ref="I80" si="278">I73/SUM(F21:I21)</f>
        <v>-43.077600182512285</v>
      </c>
      <c r="J80" s="38">
        <f t="shared" ref="J80" si="279">J73/SUM(G21:J21)</f>
        <v>10.214661840651397</v>
      </c>
      <c r="K80" s="38">
        <f t="shared" ref="K80" si="280">K73/SUM(H21:K21)</f>
        <v>12.718154987157886</v>
      </c>
      <c r="L80" s="38">
        <f t="shared" ref="L80" si="281">L73/SUM(I21:L21)</f>
        <v>14.524374227423833</v>
      </c>
      <c r="M80" s="38">
        <f t="shared" ref="M80" si="282">M73/SUM(J21:M21)</f>
        <v>16.765235423602924</v>
      </c>
      <c r="N80" s="38">
        <f t="shared" ref="N80" si="283">N73/SUM(K21:N21)</f>
        <v>16.414442706508094</v>
      </c>
      <c r="O80" s="38">
        <f t="shared" ref="O80" si="284">O73/SUM(L21:O21)</f>
        <v>4.7680989418995381</v>
      </c>
      <c r="P80" s="38">
        <f t="shared" ref="P80" si="285">P73/SUM(M21:P21)</f>
        <v>7.6049907925668574</v>
      </c>
      <c r="Q80" s="38">
        <f t="shared" ref="Q80" si="286">Q73/SUM(N21:Q21)</f>
        <v>6.9685453631242744</v>
      </c>
      <c r="R80" s="38">
        <f t="shared" ref="R80" si="287">R73/SUM(O21:R21)</f>
        <v>6.2742813338289967</v>
      </c>
      <c r="S80" s="38">
        <f t="shared" ref="S80" si="288">S73/SUM(P21:S21)</f>
        <v>14.249698502138768</v>
      </c>
      <c r="T80" s="38">
        <f t="shared" ref="T80" si="289">T73/SUM(Q21:T21)</f>
        <v>3.600132376127589</v>
      </c>
      <c r="U80" s="38">
        <f t="shared" ref="U80" si="290">U73/SUM(R21:U21)</f>
        <v>3.6877262294124424</v>
      </c>
      <c r="V80" s="38">
        <f t="shared" ref="V80" si="291">V73/SUM(S21:V21)</f>
        <v>3.181191505918596</v>
      </c>
      <c r="W80" s="38">
        <f t="shared" ref="W80" si="292">W73/SUM(T21:W21)</f>
        <v>3.2634136402727529</v>
      </c>
      <c r="X80" s="38">
        <f t="shared" ref="X80" si="293">X73/SUM(U21:X21)</f>
        <v>100.42416013144638</v>
      </c>
      <c r="Y80" s="38">
        <f t="shared" ref="Y80" si="294">Y73/SUM(V21:Y21)</f>
        <v>-311.63265073696095</v>
      </c>
      <c r="Z80" s="57"/>
      <c r="AB80" s="39">
        <f t="shared" si="266"/>
        <v>4.3961723137688082</v>
      </c>
      <c r="AC80" s="38">
        <f t="shared" ref="AC80:AD80" si="295">AC73/AC21</f>
        <v>18.144510144927537</v>
      </c>
      <c r="AD80" s="38">
        <f t="shared" si="295"/>
        <v>4.3645293146160196</v>
      </c>
      <c r="AE80" s="38">
        <f t="shared" ref="AE80" si="296">AE73/AE21</f>
        <v>-27.338752783964363</v>
      </c>
      <c r="AF80" s="38">
        <f t="shared" ref="AF80:AG80" si="297">AF73/AF21</f>
        <v>9.9355731225296449</v>
      </c>
      <c r="AG80" s="38">
        <f t="shared" si="297"/>
        <v>16.428577827547596</v>
      </c>
      <c r="AH80" s="38">
        <f t="shared" ref="AH80" si="298">AH73/AH21</f>
        <v>6.1114875595553206</v>
      </c>
      <c r="AI80" s="38">
        <f>AI73/AI21</f>
        <v>3.1272810111699001</v>
      </c>
      <c r="AJ80" s="57"/>
    </row>
    <row r="81" spans="2:35">
      <c r="B81" s="1" t="s">
        <v>68</v>
      </c>
      <c r="AB81" s="39">
        <f t="shared" si="266"/>
        <v>4.8045273010515652</v>
      </c>
      <c r="AC81" s="38">
        <f t="shared" ref="AC81:AD81" si="299">AC75/AC20</f>
        <v>18.502771014492755</v>
      </c>
      <c r="AD81" s="38">
        <f t="shared" si="299"/>
        <v>4.6137723644371045</v>
      </c>
      <c r="AE81" s="38">
        <f t="shared" ref="AE81" si="300">AE75/AE20</f>
        <v>-30.421158129175943</v>
      </c>
      <c r="AF81" s="38">
        <f t="shared" ref="AF81:AG81" si="301">AF75/AF20</f>
        <v>11.641501976284585</v>
      </c>
      <c r="AG81" s="38">
        <f t="shared" si="301"/>
        <v>19.232049272116463</v>
      </c>
      <c r="AH81" s="38">
        <f t="shared" ref="AH81" si="302">AH75/AH20</f>
        <v>6.8062113993294515</v>
      </c>
      <c r="AI81" s="38">
        <f>AI75/AI20</f>
        <v>3.2565432098765434</v>
      </c>
    </row>
    <row r="82" spans="2:35">
      <c r="B82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  <hyperlink ref="H1" r:id="rId14" xr:uid="{3FE2498B-421B-4084-A2F7-E2F5929440C6}"/>
    <hyperlink ref="G1" r:id="rId15" xr:uid="{478E0185-6005-4167-BAB4-BB4F0CF78C16}"/>
    <hyperlink ref="AD1" r:id="rId16" xr:uid="{B3E42245-C17E-41B0-B7FE-22B9926644BE}"/>
  </hyperlinks>
  <pageMargins left="0.7" right="0.7" top="0.75" bottom="0.75" header="0.3" footer="0.3"/>
  <pageSetup paperSize="256" orientation="portrait" horizontalDpi="203" verticalDpi="203" r:id="rId17"/>
  <ignoredErrors>
    <ignoredError sqref="AI4 AH4:AH5 AG4:AG5 AG22 AF4:AF5 AE4:AE5 F78:Y78 Z11 Z15 AJ14" formulaRange="1"/>
    <ignoredError sqref="AI5:AI11 AI14:AI15 AH6:AH11 AH14:AH19 AG7:AG11 AG14:AG15 AG19 AG17 AE7:AF11 AF6 AE14:AF15 AF12:AF13 AE17:AF17 AF16 AE19:AF19 AF18 Z17 AI19:AJ19 AI17" formula="1" formulaRange="1"/>
    <ignoredError sqref="AH39:AI39 AH56:AH61 AG39:AG62 AG64 AG6 AF35:AF56 AE39:AE62 AE16 AE18 Z16 AJ6 AJ20:AJ22 AJ16:AJ18 AI16 AI18" formula="1"/>
  </ignoredErrors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2023-01-01T15:20:49Z</dcterms:modified>
</cp:coreProperties>
</file>