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D3B893B-860B-4865-840B-14351A2CB46E}" xr6:coauthVersionLast="36" xr6:coauthVersionMax="47" xr10:uidLastSave="{00000000-0000-0000-0000-000000000000}"/>
  <bookViews>
    <workbookView xWindow="0" yWindow="495" windowWidth="28800" windowHeight="16695" activeTab="1" xr2:uid="{E77186FA-83D4-479E-A0A9-B880EBEEF09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2" l="1"/>
  <c r="R24" i="2"/>
  <c r="Q24" i="2"/>
  <c r="K24" i="2"/>
  <c r="J24" i="2"/>
  <c r="I24" i="2"/>
  <c r="H24" i="2"/>
  <c r="G24" i="2"/>
  <c r="E24" i="2"/>
  <c r="D24" i="2"/>
  <c r="K26" i="2" l="1"/>
  <c r="I26" i="2"/>
  <c r="J16" i="2"/>
  <c r="J15" i="2"/>
  <c r="J13" i="2"/>
  <c r="J12" i="2"/>
  <c r="J11" i="2"/>
  <c r="J9" i="2"/>
  <c r="J8" i="2"/>
  <c r="J7" i="2"/>
  <c r="J6" i="2"/>
  <c r="J4" i="2"/>
  <c r="J3" i="2"/>
  <c r="D5" i="2"/>
  <c r="D9" i="2"/>
  <c r="D10" i="2" s="1"/>
  <c r="D21" i="2"/>
  <c r="E27" i="2"/>
  <c r="H47" i="2"/>
  <c r="H53" i="2" s="1"/>
  <c r="H56" i="2" s="1"/>
  <c r="H38" i="2"/>
  <c r="H36" i="2"/>
  <c r="H42" i="2" s="1"/>
  <c r="I27" i="2"/>
  <c r="H27" i="2"/>
  <c r="E9" i="2"/>
  <c r="E5" i="2"/>
  <c r="E21" i="2" s="1"/>
  <c r="H9" i="2"/>
  <c r="H5" i="2"/>
  <c r="H21" i="2" s="1"/>
  <c r="J5" i="2" l="1"/>
  <c r="J10" i="2"/>
  <c r="J21" i="2"/>
  <c r="J27" i="2"/>
  <c r="D14" i="2"/>
  <c r="D17" i="2" s="1"/>
  <c r="D22" i="2"/>
  <c r="H10" i="2"/>
  <c r="H22" i="2" s="1"/>
  <c r="E10" i="2"/>
  <c r="F38" i="2"/>
  <c r="R38" i="2" s="1"/>
  <c r="F47" i="2"/>
  <c r="F53" i="2" s="1"/>
  <c r="R55" i="2"/>
  <c r="S54" i="2"/>
  <c r="S55" i="2"/>
  <c r="S52" i="2"/>
  <c r="S51" i="2"/>
  <c r="S50" i="2"/>
  <c r="S49" i="2"/>
  <c r="S48" i="2"/>
  <c r="S46" i="2"/>
  <c r="S45" i="2"/>
  <c r="S44" i="2"/>
  <c r="S41" i="2"/>
  <c r="S40" i="2"/>
  <c r="S39" i="2"/>
  <c r="S37" i="2"/>
  <c r="S35" i="2"/>
  <c r="S34" i="2"/>
  <c r="S33" i="2"/>
  <c r="S32" i="2"/>
  <c r="S31" i="2"/>
  <c r="R54" i="2"/>
  <c r="R52" i="2"/>
  <c r="R51" i="2"/>
  <c r="R50" i="2"/>
  <c r="R49" i="2"/>
  <c r="R48" i="2"/>
  <c r="R46" i="2"/>
  <c r="R45" i="2"/>
  <c r="R44" i="2"/>
  <c r="R41" i="2"/>
  <c r="R40" i="2"/>
  <c r="R39" i="2"/>
  <c r="R37" i="2"/>
  <c r="R35" i="2"/>
  <c r="R34" i="2"/>
  <c r="R33" i="2"/>
  <c r="R32" i="2"/>
  <c r="R31" i="2"/>
  <c r="F36" i="2"/>
  <c r="R36" i="2" s="1"/>
  <c r="I47" i="2"/>
  <c r="I53" i="2" s="1"/>
  <c r="I56" i="2" s="1"/>
  <c r="I38" i="2"/>
  <c r="I36" i="2"/>
  <c r="I42" i="2" s="1"/>
  <c r="G9" i="2"/>
  <c r="G5" i="2"/>
  <c r="I9" i="2"/>
  <c r="I5" i="2"/>
  <c r="I21" i="2" s="1"/>
  <c r="J14" i="2" l="1"/>
  <c r="J17" i="2" s="1"/>
  <c r="J23" i="2" s="1"/>
  <c r="J22" i="2"/>
  <c r="D18" i="2"/>
  <c r="D23" i="2"/>
  <c r="H14" i="2"/>
  <c r="H17" i="2" s="1"/>
  <c r="H23" i="2" s="1"/>
  <c r="R47" i="2"/>
  <c r="F56" i="2"/>
  <c r="R56" i="2" s="1"/>
  <c r="R53" i="2"/>
  <c r="F42" i="2"/>
  <c r="R42" i="2" s="1"/>
  <c r="E22" i="2"/>
  <c r="E14" i="2"/>
  <c r="E17" i="2" s="1"/>
  <c r="G10" i="2"/>
  <c r="G14" i="2" s="1"/>
  <c r="G17" i="2" s="1"/>
  <c r="G21" i="2"/>
  <c r="I10" i="2"/>
  <c r="G22" i="2" l="1"/>
  <c r="H18" i="2"/>
  <c r="E23" i="2"/>
  <c r="E18" i="2"/>
  <c r="G23" i="2"/>
  <c r="G18" i="2"/>
  <c r="I14" i="2"/>
  <c r="I17" i="2" s="1"/>
  <c r="I22" i="2"/>
  <c r="I23" i="2" l="1"/>
  <c r="I18" i="2"/>
  <c r="S26" i="2"/>
  <c r="R26" i="2"/>
  <c r="S9" i="2"/>
  <c r="S5" i="2"/>
  <c r="R9" i="2"/>
  <c r="R5" i="2"/>
  <c r="R21" i="2" s="1"/>
  <c r="Q9" i="2"/>
  <c r="Q5" i="2"/>
  <c r="Q21" i="2" s="1"/>
  <c r="J47" i="2"/>
  <c r="J53" i="2" s="1"/>
  <c r="J56" i="2" s="1"/>
  <c r="J39" i="2"/>
  <c r="J38" i="2"/>
  <c r="J36" i="2"/>
  <c r="K47" i="2"/>
  <c r="K38" i="2"/>
  <c r="S38" i="2" s="1"/>
  <c r="K36" i="2"/>
  <c r="S36" i="2" s="1"/>
  <c r="K9" i="2"/>
  <c r="K5" i="2"/>
  <c r="K21" i="2" s="1"/>
  <c r="C8" i="1"/>
  <c r="C11" i="1"/>
  <c r="J42" i="2" l="1"/>
  <c r="K53" i="2"/>
  <c r="S47" i="2"/>
  <c r="S10" i="2"/>
  <c r="S14" i="2" s="1"/>
  <c r="S17" i="2" s="1"/>
  <c r="S23" i="2" s="1"/>
  <c r="Q10" i="2"/>
  <c r="Q14" i="2" s="1"/>
  <c r="Q17" i="2" s="1"/>
  <c r="Q23" i="2" s="1"/>
  <c r="K42" i="2"/>
  <c r="S42" i="2" s="1"/>
  <c r="S21" i="2"/>
  <c r="R10" i="2"/>
  <c r="K10" i="2"/>
  <c r="C12" i="1"/>
  <c r="S22" i="2" l="1"/>
  <c r="Q22" i="2"/>
  <c r="K56" i="2"/>
  <c r="S56" i="2" s="1"/>
  <c r="S53" i="2"/>
  <c r="R14" i="2"/>
  <c r="R17" i="2" s="1"/>
  <c r="R23" i="2" s="1"/>
  <c r="R22" i="2"/>
  <c r="K14" i="2"/>
  <c r="K17" i="2" s="1"/>
  <c r="K22" i="2"/>
  <c r="K18" i="2" l="1"/>
  <c r="K23" i="2"/>
</calcChain>
</file>

<file path=xl/sharedStrings.xml><?xml version="1.0" encoding="utf-8"?>
<sst xmlns="http://schemas.openxmlformats.org/spreadsheetml/2006/main" count="110" uniqueCount="102">
  <si>
    <t>$DKNG</t>
  </si>
  <si>
    <t>DraftKings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</si>
  <si>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</si>
  <si>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</si>
  <si>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</si>
  <si>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</si>
  <si>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</si>
  <si>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</si>
  <si>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</si>
  <si>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</si>
  <si>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</si>
  <si>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</si>
  <si>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Q121</t>
  </si>
  <si>
    <t>Q221</t>
  </si>
  <si>
    <t>Q321</t>
  </si>
  <si>
    <t>Q421</t>
  </si>
  <si>
    <t>Q122</t>
  </si>
  <si>
    <t>Q222</t>
  </si>
  <si>
    <t>FY21</t>
  </si>
  <si>
    <t>FY22</t>
  </si>
  <si>
    <t>Profile</t>
  </si>
  <si>
    <t>Founded</t>
  </si>
  <si>
    <t>HQ</t>
  </si>
  <si>
    <t>Boston, US</t>
  </si>
  <si>
    <t>Revenue</t>
  </si>
  <si>
    <t>COGS</t>
  </si>
  <si>
    <t>Gross Profit</t>
  </si>
  <si>
    <t>Sales &amp; Marketing</t>
  </si>
  <si>
    <t>Product &amp; Tech</t>
  </si>
  <si>
    <t>G&amp;A</t>
  </si>
  <si>
    <t>Operating Costs</t>
  </si>
  <si>
    <t>Operating Income</t>
  </si>
  <si>
    <t>Interest Income</t>
  </si>
  <si>
    <t>Gain/Loss on warrants</t>
  </si>
  <si>
    <t>Other Income</t>
  </si>
  <si>
    <t>Pretax Income</t>
  </si>
  <si>
    <t>Taxes</t>
  </si>
  <si>
    <t>Loss from equity</t>
  </si>
  <si>
    <t>Net Income</t>
  </si>
  <si>
    <t>EPS</t>
  </si>
  <si>
    <t>Gross Margin %</t>
  </si>
  <si>
    <t>Operating Margin %</t>
  </si>
  <si>
    <t>Net Margin %</t>
  </si>
  <si>
    <t>Taxes %</t>
  </si>
  <si>
    <t>Revenue % Y/Y</t>
  </si>
  <si>
    <t>Revenue % H/H</t>
  </si>
  <si>
    <t>Balance Sheet</t>
  </si>
  <si>
    <t>User Reserved Cash</t>
  </si>
  <si>
    <t>A/R</t>
  </si>
  <si>
    <t>Prepaid Expenses &amp; OCA</t>
  </si>
  <si>
    <t>TCA</t>
  </si>
  <si>
    <t>PP&amp;E</t>
  </si>
  <si>
    <t>Intangibles &amp; Goodwill</t>
  </si>
  <si>
    <t>Operating lease, ROU</t>
  </si>
  <si>
    <t>Equity method investment</t>
  </si>
  <si>
    <t>Deposits &amp; other NCA</t>
  </si>
  <si>
    <t>Assets</t>
  </si>
  <si>
    <t>AP &amp; Accrued Expenses</t>
  </si>
  <si>
    <t>Liabilities to Users</t>
  </si>
  <si>
    <t>Operating Lease Liabilities</t>
  </si>
  <si>
    <t>TCL</t>
  </si>
  <si>
    <t>Convertible Notes</t>
  </si>
  <si>
    <t>Non-Current Operating Lease</t>
  </si>
  <si>
    <t>Warrant Liabilities</t>
  </si>
  <si>
    <t>Long-term Taxes</t>
  </si>
  <si>
    <t>Other long-term liabilities</t>
  </si>
  <si>
    <t>Liabilities</t>
  </si>
  <si>
    <t>S/E</t>
  </si>
  <si>
    <t>L+S/E</t>
  </si>
  <si>
    <t>(Projected)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</si>
  <si>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</si>
  <si>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</si>
  <si>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</si>
  <si>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</si>
  <si>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</si>
  <si>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</si>
  <si>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</si>
  <si>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</si>
  <si>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</si>
  <si>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</si>
  <si>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Q322</t>
  </si>
  <si>
    <t>Q422</t>
  </si>
  <si>
    <t>Key Events</t>
  </si>
  <si>
    <t>DraftKings lists on NASDAQ following SPAC merger</t>
  </si>
  <si>
    <t>FY20</t>
  </si>
  <si>
    <t>FY19</t>
  </si>
  <si>
    <t>-</t>
  </si>
  <si>
    <t>(USD Millions)</t>
  </si>
  <si>
    <t>Q420</t>
  </si>
  <si>
    <t>Q320</t>
  </si>
  <si>
    <t>Recievables for Users</t>
  </si>
  <si>
    <t>Q220</t>
  </si>
  <si>
    <t>Reverse merger with SBTech, Bulgarian tech firm</t>
  </si>
  <si>
    <t>Merger between FanDuel &amp; DK blocked by FTC</t>
  </si>
  <si>
    <t>Company would've controlled 90% of fantasy sports</t>
  </si>
  <si>
    <t>Founder</t>
  </si>
  <si>
    <t>Jason Robins</t>
  </si>
  <si>
    <t>COO</t>
  </si>
  <si>
    <t>Paul Liberman</t>
  </si>
  <si>
    <t>CRO</t>
  </si>
  <si>
    <t>Matt Kalish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</si>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</sst>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2" tint="-9.9978637043366805E-2"/>
      <name val="Arial"/>
      <family val="2"/>
    </font>
    <font>
      <sz val="9"/>
      <color theme="2" tint="-9.9978637043366805E-2"/>
      <name val="Arial"/>
      <family val="2"/>
    </font>
    <font>
      <sz val="11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0" borderId="0" xfId="0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9" fontId="1" fillId="0" borderId="0" xfId="1" applyFont="1"/>
    <xf numFmtId="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9" fontId="3" fillId="0" borderId="0" xfId="1" applyFont="1"/>
    <xf numFmtId="0" fontId="8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/>
    <xf numFmtId="0" fontId="3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0" fontId="3" fillId="5" borderId="0" xfId="0" applyFont="1" applyFill="1"/>
    <xf numFmtId="0" fontId="1" fillId="5" borderId="0" xfId="0" applyFont="1" applyFill="1"/>
    <xf numFmtId="166" fontId="1" fillId="0" borderId="0" xfId="0" applyNumberFormat="1" applyFont="1"/>
    <xf numFmtId="0" fontId="1" fillId="4" borderId="0" xfId="0" applyFont="1" applyFill="1" applyBorder="1" applyAlignment="1">
      <alignment horizontal="left" indent="1"/>
    </xf>
    <xf numFmtId="17" fontId="3" fillId="3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2"/>
    </xf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123825</xdr:colOff>
      <xdr:row>7</xdr:row>
      <xdr:rowOff>57150</xdr:rowOff>
    </xdr:to>
    <xdr:pic>
      <xdr:nvPicPr>
        <xdr:cNvPr id="2" name="Picture 1" descr="DraftKings logo.svg">
          <a:extLst>
            <a:ext uri="{FF2B5EF4-FFF2-40B4-BE49-F238E27FC236}">
              <a16:creationId xmlns:a16="http://schemas.microsoft.com/office/drawing/2014/main" id="{E67136DA-C671-49C6-87CD-ACE38E0E7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1925"/>
          <a:ext cx="2095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23</xdr:col>
      <xdr:colOff>38100</xdr:colOff>
      <xdr:row>29</xdr:row>
      <xdr:rowOff>77395</xdr:rowOff>
    </xdr:to>
    <xdr:pic>
      <xdr:nvPicPr>
        <xdr:cNvPr id="3" name="Picture 2" descr="https://i.imgur.com/TJb802I.png">
          <a:extLst>
            <a:ext uri="{FF2B5EF4-FFF2-40B4-BE49-F238E27FC236}">
              <a16:creationId xmlns:a16="http://schemas.microsoft.com/office/drawing/2014/main" id="{BF37B114-80EC-4DCD-9530-AA6DDD021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61925"/>
          <a:ext cx="5524500" cy="4639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0</xdr:row>
      <xdr:rowOff>19050</xdr:rowOff>
    </xdr:from>
    <xdr:to>
      <xdr:col>11</xdr:col>
      <xdr:colOff>15875</xdr:colOff>
      <xdr:row>56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E11D3E-1ABC-4FB9-8866-D9C7CCEAACB5}"/>
            </a:ext>
          </a:extLst>
        </xdr:cNvPr>
        <xdr:cNvCxnSpPr/>
      </xdr:nvCxnSpPr>
      <xdr:spPr>
        <a:xfrm>
          <a:off x="5264150" y="19050"/>
          <a:ext cx="0" cy="10661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56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F6C777-B857-482F-BBB5-2939EAD533E0}"/>
            </a:ext>
          </a:extLst>
        </xdr:cNvPr>
        <xdr:cNvCxnSpPr/>
      </xdr:nvCxnSpPr>
      <xdr:spPr>
        <a:xfrm>
          <a:off x="9813925" y="0"/>
          <a:ext cx="0" cy="9398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0D05-7E62-4C8A-A716-46BB4747797C}">
  <dimension ref="B2:O24"/>
  <sheetViews>
    <sheetView zoomScaleNormal="100" workbookViewId="0">
      <selection activeCell="C7" sqref="C7"/>
    </sheetView>
  </sheetViews>
  <sheetFormatPr defaultColWidth="9.140625" defaultRowHeight="12.75" x14ac:dyDescent="0.2"/>
  <cols>
    <col min="1" max="1" width="9.140625" style="1" customWidth="1"/>
    <col min="2" max="6" width="9.140625" style="1"/>
    <col min="7" max="7" width="11.28515625" style="1" bestFit="1" customWidth="1"/>
    <col min="8" max="16384" width="9.140625" style="1"/>
  </cols>
  <sheetData>
    <row r="2" spans="2:15" ht="15" x14ac:dyDescent="0.25">
      <c r="B2" s="2" t="s">
        <v>0</v>
      </c>
      <c r="G2"/>
      <c r="O2"/>
    </row>
    <row r="3" spans="2:15" x14ac:dyDescent="0.2">
      <c r="B3" s="3" t="s">
        <v>1</v>
      </c>
    </row>
    <row r="5" spans="2:15" x14ac:dyDescent="0.2">
      <c r="B5" s="43" t="s">
        <v>2</v>
      </c>
      <c r="C5" s="44"/>
      <c r="D5" s="45"/>
    </row>
    <row r="6" spans="2:15" x14ac:dyDescent="0.2">
      <c r="B6" s="7" t="s">
        <v>3</v>
      </c>
      <c r="C6" s="4">
        <v>12.37</v>
      </c>
      <c r="D6" s="5"/>
    </row>
    <row r="7" spans="2:15" x14ac:dyDescent="0.2">
      <c r="B7" s="7" t="s">
        <v>4</v>
      </c>
      <c r="C7" s="4">
        <v>437.34</v>
      </c>
      <c r="D7" s="5"/>
    </row>
    <row r="8" spans="2:15" x14ac:dyDescent="0.2">
      <c r="B8" s="7" t="s">
        <v>5</v>
      </c>
      <c r="C8" s="11">
        <f>C6*C7</f>
        <v>5409.8957999999993</v>
      </c>
      <c r="D8" s="5"/>
    </row>
    <row r="9" spans="2:15" x14ac:dyDescent="0.2">
      <c r="B9" s="7" t="s">
        <v>6</v>
      </c>
      <c r="C9" s="11">
        <v>1772.9</v>
      </c>
      <c r="D9" s="5"/>
      <c r="G9" s="43" t="s">
        <v>82</v>
      </c>
      <c r="H9" s="44"/>
      <c r="I9" s="44"/>
      <c r="J9" s="44"/>
      <c r="K9" s="44"/>
      <c r="L9" s="45"/>
    </row>
    <row r="10" spans="2:15" x14ac:dyDescent="0.2">
      <c r="B10" s="7" t="s">
        <v>7</v>
      </c>
      <c r="C10" s="11">
        <v>1249.0999999999999</v>
      </c>
      <c r="D10" s="5"/>
      <c r="G10" s="31"/>
      <c r="H10" s="27"/>
      <c r="I10" s="27"/>
      <c r="J10" s="27"/>
      <c r="K10" s="27"/>
      <c r="L10" s="28"/>
    </row>
    <row r="11" spans="2:15" x14ac:dyDescent="0.2">
      <c r="B11" s="7" t="s">
        <v>8</v>
      </c>
      <c r="C11" s="11">
        <f>C9-C10</f>
        <v>523.80000000000018</v>
      </c>
      <c r="D11" s="5"/>
      <c r="G11" s="31"/>
      <c r="H11" s="27"/>
      <c r="I11" s="27"/>
      <c r="J11" s="27"/>
      <c r="K11" s="27"/>
      <c r="L11" s="28"/>
    </row>
    <row r="12" spans="2:15" x14ac:dyDescent="0.2">
      <c r="B12" s="8" t="s">
        <v>9</v>
      </c>
      <c r="C12" s="12">
        <f>C8-C11</f>
        <v>4886.0957999999991</v>
      </c>
      <c r="D12" s="6"/>
      <c r="G12" s="31"/>
      <c r="H12" s="27"/>
      <c r="I12" s="27"/>
      <c r="J12" s="27"/>
      <c r="K12" s="27"/>
      <c r="L12" s="28"/>
    </row>
    <row r="13" spans="2:15" x14ac:dyDescent="0.2">
      <c r="G13" s="31"/>
      <c r="H13" s="27"/>
      <c r="I13" s="27"/>
      <c r="J13" s="27"/>
      <c r="K13" s="27"/>
      <c r="L13" s="28"/>
    </row>
    <row r="14" spans="2:15" x14ac:dyDescent="0.2">
      <c r="G14" s="31"/>
      <c r="H14" s="27"/>
      <c r="I14" s="27"/>
      <c r="J14" s="27"/>
      <c r="K14" s="27"/>
      <c r="L14" s="28"/>
    </row>
    <row r="15" spans="2:15" x14ac:dyDescent="0.2">
      <c r="B15" s="43" t="s">
        <v>10</v>
      </c>
      <c r="C15" s="44"/>
      <c r="D15" s="45"/>
      <c r="G15" s="31"/>
      <c r="H15" s="27"/>
      <c r="I15" s="27"/>
      <c r="J15" s="27"/>
      <c r="K15" s="27"/>
      <c r="L15" s="28"/>
    </row>
    <row r="16" spans="2:15" x14ac:dyDescent="0.2">
      <c r="B16" s="9" t="s">
        <v>11</v>
      </c>
      <c r="C16" s="46" t="s">
        <v>96</v>
      </c>
      <c r="D16" s="47"/>
      <c r="E16" s="42" t="s">
        <v>95</v>
      </c>
      <c r="G16" s="40">
        <v>43922</v>
      </c>
      <c r="H16" s="27" t="s">
        <v>83</v>
      </c>
      <c r="I16" s="27"/>
      <c r="J16" s="27"/>
      <c r="K16" s="27"/>
      <c r="L16" s="28"/>
    </row>
    <row r="17" spans="2:12" x14ac:dyDescent="0.2">
      <c r="B17" s="9" t="s">
        <v>97</v>
      </c>
      <c r="C17" s="46" t="s">
        <v>98</v>
      </c>
      <c r="D17" s="47"/>
      <c r="E17" s="42" t="s">
        <v>95</v>
      </c>
      <c r="G17" s="31"/>
      <c r="H17" s="39" t="s">
        <v>92</v>
      </c>
      <c r="I17" s="27"/>
      <c r="J17" s="27"/>
      <c r="K17" s="27"/>
      <c r="L17" s="28"/>
    </row>
    <row r="18" spans="2:12" x14ac:dyDescent="0.2">
      <c r="B18" s="10" t="s">
        <v>99</v>
      </c>
      <c r="C18" s="48" t="s">
        <v>100</v>
      </c>
      <c r="D18" s="49"/>
      <c r="E18" s="42" t="s">
        <v>95</v>
      </c>
      <c r="G18" s="31"/>
      <c r="H18" s="27"/>
      <c r="I18" s="27"/>
      <c r="J18" s="27"/>
      <c r="K18" s="27"/>
      <c r="L18" s="28"/>
    </row>
    <row r="19" spans="2:12" x14ac:dyDescent="0.2">
      <c r="G19" s="40">
        <v>42917</v>
      </c>
      <c r="H19" s="27" t="s">
        <v>93</v>
      </c>
      <c r="I19" s="27"/>
      <c r="J19" s="27"/>
      <c r="K19" s="27"/>
      <c r="L19" s="28"/>
    </row>
    <row r="20" spans="2:12" x14ac:dyDescent="0.2">
      <c r="G20" s="15"/>
      <c r="H20" s="41" t="s">
        <v>94</v>
      </c>
      <c r="I20" s="29"/>
      <c r="J20" s="29"/>
      <c r="K20" s="29"/>
      <c r="L20" s="30"/>
    </row>
    <row r="21" spans="2:12" x14ac:dyDescent="0.2">
      <c r="B21" s="43" t="s">
        <v>20</v>
      </c>
      <c r="C21" s="44"/>
      <c r="D21" s="45"/>
    </row>
    <row r="22" spans="2:12" x14ac:dyDescent="0.2">
      <c r="B22" s="14" t="s">
        <v>21</v>
      </c>
      <c r="C22" s="46">
        <v>2011</v>
      </c>
      <c r="D22" s="47"/>
    </row>
    <row r="23" spans="2:12" x14ac:dyDescent="0.2">
      <c r="B23" s="14" t="s">
        <v>22</v>
      </c>
      <c r="C23" s="46" t="s">
        <v>23</v>
      </c>
      <c r="D23" s="47"/>
    </row>
    <row r="24" spans="2:12" x14ac:dyDescent="0.2">
      <c r="B24" s="15"/>
      <c r="C24" s="48"/>
      <c r="D24" s="49"/>
    </row>
  </sheetData>
  <mergeCells count="10">
    <mergeCell ref="G9:L9"/>
    <mergeCell ref="C22:D22"/>
    <mergeCell ref="C23:D23"/>
    <mergeCell ref="C24:D24"/>
    <mergeCell ref="B5:D5"/>
    <mergeCell ref="B15:D15"/>
    <mergeCell ref="C16:D16"/>
    <mergeCell ref="C17:D17"/>
    <mergeCell ref="C18:D18"/>
    <mergeCell ref="B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5EE-BBAA-4073-9AD9-319B2BFB7D31}">
  <dimension ref="A1:AD5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4" sqref="Q24:S24"/>
    </sheetView>
  </sheetViews>
  <sheetFormatPr defaultColWidth="9.140625" defaultRowHeight="12.75" x14ac:dyDescent="0.2"/>
  <cols>
    <col min="1" max="1" width="3.140625" style="1" customWidth="1"/>
    <col min="2" max="2" width="25.42578125" style="1" bestFit="1" customWidth="1"/>
    <col min="3" max="3" width="9.85546875" style="1" customWidth="1"/>
    <col min="4" max="5" width="9.85546875" style="1" bestFit="1" customWidth="1"/>
    <col min="6" max="7" width="9.85546875" style="1" customWidth="1"/>
    <col min="8" max="11" width="9.85546875" style="1" bestFit="1" customWidth="1"/>
    <col min="12" max="12" width="10.140625" style="37" bestFit="1" customWidth="1"/>
    <col min="13" max="16" width="9.140625" style="1"/>
    <col min="17" max="19" width="9.85546875" style="1" bestFit="1" customWidth="1"/>
    <col min="20" max="20" width="10.140625" style="37" bestFit="1" customWidth="1"/>
    <col min="21" max="16384" width="9.140625" style="1"/>
  </cols>
  <sheetData>
    <row r="1" spans="1:30" s="13" customFormat="1" x14ac:dyDescent="0.2">
      <c r="A1" s="1"/>
      <c r="B1" s="33" t="s">
        <v>87</v>
      </c>
      <c r="C1" s="13" t="s">
        <v>101</v>
      </c>
      <c r="D1" s="13" t="s">
        <v>91</v>
      </c>
      <c r="E1" s="13" t="s">
        <v>89</v>
      </c>
      <c r="F1" s="13" t="s">
        <v>88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34" t="s">
        <v>17</v>
      </c>
      <c r="M1" s="13" t="s">
        <v>80</v>
      </c>
      <c r="N1" s="13" t="s">
        <v>81</v>
      </c>
      <c r="Q1" s="13" t="s">
        <v>85</v>
      </c>
      <c r="R1" s="13" t="s">
        <v>84</v>
      </c>
      <c r="S1" s="13" t="s">
        <v>18</v>
      </c>
      <c r="T1" s="34" t="s">
        <v>19</v>
      </c>
      <c r="U1" s="13" t="s">
        <v>70</v>
      </c>
      <c r="V1" s="13" t="s">
        <v>71</v>
      </c>
      <c r="W1" s="13" t="s">
        <v>72</v>
      </c>
      <c r="X1" s="13" t="s">
        <v>73</v>
      </c>
      <c r="Y1" s="13" t="s">
        <v>74</v>
      </c>
      <c r="Z1" s="13" t="s">
        <v>75</v>
      </c>
      <c r="AA1" s="13" t="s">
        <v>76</v>
      </c>
      <c r="AB1" s="13" t="s">
        <v>77</v>
      </c>
      <c r="AC1" s="13" t="s">
        <v>78</v>
      </c>
      <c r="AD1" s="13" t="s">
        <v>79</v>
      </c>
    </row>
    <row r="2" spans="1:30" s="17" customFormat="1" x14ac:dyDescent="0.2">
      <c r="A2" s="1"/>
      <c r="B2" s="16"/>
      <c r="C2" s="18">
        <v>43921</v>
      </c>
      <c r="D2" s="18">
        <v>44012</v>
      </c>
      <c r="E2" s="18">
        <v>44104</v>
      </c>
      <c r="F2" s="18">
        <v>44196</v>
      </c>
      <c r="G2" s="18">
        <v>44286</v>
      </c>
      <c r="H2" s="18">
        <v>44377</v>
      </c>
      <c r="I2" s="18">
        <v>44469</v>
      </c>
      <c r="J2" s="18">
        <v>44561</v>
      </c>
      <c r="K2" s="18">
        <v>44651</v>
      </c>
      <c r="L2" s="35" t="s">
        <v>69</v>
      </c>
      <c r="Q2" s="18">
        <v>43830</v>
      </c>
      <c r="R2" s="18">
        <v>44196</v>
      </c>
      <c r="S2" s="18">
        <v>44561</v>
      </c>
      <c r="T2" s="35" t="s">
        <v>69</v>
      </c>
    </row>
    <row r="3" spans="1:30" s="3" customFormat="1" x14ac:dyDescent="0.2">
      <c r="A3" s="1"/>
      <c r="B3" s="3" t="s">
        <v>24</v>
      </c>
      <c r="C3" s="19"/>
      <c r="D3" s="19">
        <v>70.930999999999997</v>
      </c>
      <c r="E3" s="19">
        <v>132.83600000000001</v>
      </c>
      <c r="F3" s="19"/>
      <c r="G3" s="19">
        <v>312.27600000000001</v>
      </c>
      <c r="H3" s="19">
        <v>297.60500000000002</v>
      </c>
      <c r="I3" s="19">
        <v>212.81899999999999</v>
      </c>
      <c r="J3" s="19">
        <f>S3-I3-H3-G3</f>
        <v>473.3250000000001</v>
      </c>
      <c r="K3" s="19">
        <v>417.20499999999998</v>
      </c>
      <c r="L3" s="36"/>
      <c r="Q3" s="19">
        <v>323.41000000000003</v>
      </c>
      <c r="R3" s="19">
        <v>614.53200000000004</v>
      </c>
      <c r="S3" s="19">
        <v>1296.0250000000001</v>
      </c>
      <c r="T3" s="36"/>
    </row>
    <row r="4" spans="1:30" x14ac:dyDescent="0.2">
      <c r="B4" s="1" t="s">
        <v>25</v>
      </c>
      <c r="C4" s="20"/>
      <c r="D4" s="20">
        <v>47.33</v>
      </c>
      <c r="E4" s="20">
        <v>96.569000000000003</v>
      </c>
      <c r="F4" s="20"/>
      <c r="G4" s="20">
        <v>183.22499999999999</v>
      </c>
      <c r="H4" s="20">
        <v>187.006</v>
      </c>
      <c r="I4" s="20">
        <v>170.749</v>
      </c>
      <c r="J4" s="20">
        <f>S4-I4-H4-G4</f>
        <v>253.18200000000004</v>
      </c>
      <c r="K4" s="20">
        <v>313.37900000000002</v>
      </c>
      <c r="Q4" s="20">
        <v>103.889</v>
      </c>
      <c r="R4" s="20">
        <v>346.589</v>
      </c>
      <c r="S4" s="20">
        <v>794.16200000000003</v>
      </c>
    </row>
    <row r="5" spans="1:30" s="3" customFormat="1" x14ac:dyDescent="0.2">
      <c r="A5" s="1"/>
      <c r="B5" s="3" t="s">
        <v>26</v>
      </c>
      <c r="C5" s="19"/>
      <c r="D5" s="19">
        <f>D3-D4</f>
        <v>23.600999999999999</v>
      </c>
      <c r="E5" s="19">
        <f>E3-E4</f>
        <v>36.26700000000001</v>
      </c>
      <c r="F5" s="19"/>
      <c r="G5" s="19">
        <f>G3-G4</f>
        <v>129.05100000000002</v>
      </c>
      <c r="H5" s="19">
        <f>H3-H4</f>
        <v>110.59900000000002</v>
      </c>
      <c r="I5" s="19">
        <f>I3-I4</f>
        <v>42.069999999999993</v>
      </c>
      <c r="J5" s="19">
        <f>J3-J4</f>
        <v>220.14300000000006</v>
      </c>
      <c r="K5" s="19">
        <f>K3-K4</f>
        <v>103.82599999999996</v>
      </c>
      <c r="L5" s="36"/>
      <c r="Q5" s="19">
        <f>Q3-Q4</f>
        <v>219.52100000000002</v>
      </c>
      <c r="R5" s="19">
        <f t="shared" ref="R5:S5" si="0">R3-R4</f>
        <v>267.94300000000004</v>
      </c>
      <c r="S5" s="19">
        <f t="shared" si="0"/>
        <v>501.86300000000006</v>
      </c>
      <c r="T5" s="36"/>
    </row>
    <row r="6" spans="1:30" x14ac:dyDescent="0.2">
      <c r="B6" s="1" t="s">
        <v>27</v>
      </c>
      <c r="C6" s="20"/>
      <c r="D6" s="20">
        <v>46.188000000000002</v>
      </c>
      <c r="E6" s="20">
        <v>203.339</v>
      </c>
      <c r="F6" s="20"/>
      <c r="G6" s="20">
        <v>228.68600000000001</v>
      </c>
      <c r="H6" s="20">
        <v>170.71199999999999</v>
      </c>
      <c r="I6" s="20">
        <v>303.65800000000002</v>
      </c>
      <c r="J6" s="20">
        <f>S6-I6-H6-G6</f>
        <v>278.44399999999996</v>
      </c>
      <c r="K6" s="20">
        <v>321.452</v>
      </c>
      <c r="Q6" s="20">
        <v>185.26900000000001</v>
      </c>
      <c r="R6" s="20">
        <v>495.19200000000001</v>
      </c>
      <c r="S6" s="20">
        <v>981.5</v>
      </c>
    </row>
    <row r="7" spans="1:30" x14ac:dyDescent="0.2">
      <c r="B7" s="1" t="s">
        <v>28</v>
      </c>
      <c r="C7" s="20"/>
      <c r="D7" s="20">
        <v>30.548999999999999</v>
      </c>
      <c r="E7" s="20">
        <v>53.908999999999999</v>
      </c>
      <c r="F7" s="20"/>
      <c r="G7" s="20">
        <v>56.158999999999999</v>
      </c>
      <c r="H7" s="20">
        <v>62.634999999999998</v>
      </c>
      <c r="I7" s="20">
        <v>65.221999999999994</v>
      </c>
      <c r="J7" s="20">
        <f>S7-I7-H7-G7</f>
        <v>69.63900000000001</v>
      </c>
      <c r="K7" s="20">
        <v>81.352000000000004</v>
      </c>
      <c r="Q7" s="20">
        <v>55.929000000000002</v>
      </c>
      <c r="R7" s="20">
        <v>168.63300000000001</v>
      </c>
      <c r="S7" s="20">
        <v>253.655</v>
      </c>
    </row>
    <row r="8" spans="1:30" x14ac:dyDescent="0.2">
      <c r="B8" s="1" t="s">
        <v>29</v>
      </c>
      <c r="C8" s="20"/>
      <c r="D8" s="20">
        <v>107.30800000000001</v>
      </c>
      <c r="E8" s="20">
        <v>127.376</v>
      </c>
      <c r="F8" s="20"/>
      <c r="G8" s="20">
        <v>168.99700000000001</v>
      </c>
      <c r="H8" s="20">
        <v>198.80600000000001</v>
      </c>
      <c r="I8" s="20">
        <v>219.70599999999999</v>
      </c>
      <c r="J8" s="20">
        <f>S8-I8-H8-G8</f>
        <v>240.81599999999997</v>
      </c>
      <c r="K8" s="20">
        <v>216.60599999999999</v>
      </c>
      <c r="Q8" s="20">
        <v>124.86799999999999</v>
      </c>
      <c r="R8" s="20">
        <v>447.37400000000002</v>
      </c>
      <c r="S8" s="20">
        <v>828.32500000000005</v>
      </c>
    </row>
    <row r="9" spans="1:30" x14ac:dyDescent="0.2">
      <c r="B9" s="1" t="s">
        <v>30</v>
      </c>
      <c r="C9" s="20"/>
      <c r="D9" s="20">
        <f>SUM(D6:D8)</f>
        <v>184.04500000000002</v>
      </c>
      <c r="E9" s="20">
        <f>SUM(E6:E8)</f>
        <v>384.62400000000002</v>
      </c>
      <c r="F9" s="20"/>
      <c r="G9" s="20">
        <f>SUM(G6:G8)</f>
        <v>453.84200000000004</v>
      </c>
      <c r="H9" s="20">
        <f>SUM(H6:H8)</f>
        <v>432.15300000000002</v>
      </c>
      <c r="I9" s="20">
        <f>SUM(I6:I8)</f>
        <v>588.58600000000001</v>
      </c>
      <c r="J9" s="20">
        <f>SUM(J6:J8)</f>
        <v>588.89899999999989</v>
      </c>
      <c r="K9" s="20">
        <f>SUM(K6:K8)</f>
        <v>619.41</v>
      </c>
      <c r="Q9" s="20">
        <f>SUM(Q6:Q8)</f>
        <v>366.06600000000003</v>
      </c>
      <c r="R9" s="20">
        <f>SUM(R6:R8)</f>
        <v>1111.1990000000001</v>
      </c>
      <c r="S9" s="20">
        <f>SUM(S6:S8)</f>
        <v>2063.48</v>
      </c>
    </row>
    <row r="10" spans="1:30" s="3" customFormat="1" x14ac:dyDescent="0.2">
      <c r="A10" s="1"/>
      <c r="B10" s="3" t="s">
        <v>31</v>
      </c>
      <c r="C10" s="19"/>
      <c r="D10" s="19">
        <f>D5-D9</f>
        <v>-160.44400000000002</v>
      </c>
      <c r="E10" s="19">
        <f>E5-E9</f>
        <v>-348.35700000000003</v>
      </c>
      <c r="F10" s="19"/>
      <c r="G10" s="19">
        <f>G5-G9</f>
        <v>-324.79100000000005</v>
      </c>
      <c r="H10" s="19">
        <f>H5-H9</f>
        <v>-321.55399999999997</v>
      </c>
      <c r="I10" s="19">
        <f>I5-I9</f>
        <v>-546.51600000000008</v>
      </c>
      <c r="J10" s="19">
        <f>J5-J9</f>
        <v>-368.75599999999986</v>
      </c>
      <c r="K10" s="19">
        <f>K5-K9</f>
        <v>-515.58400000000006</v>
      </c>
      <c r="L10" s="36"/>
      <c r="Q10" s="19">
        <f>Q5-Q9</f>
        <v>-146.54500000000002</v>
      </c>
      <c r="R10" s="19">
        <f>R5-R9</f>
        <v>-843.25600000000009</v>
      </c>
      <c r="S10" s="19">
        <f>S5-S9</f>
        <v>-1561.617</v>
      </c>
      <c r="T10" s="36"/>
    </row>
    <row r="11" spans="1:30" x14ac:dyDescent="0.2">
      <c r="B11" s="1" t="s">
        <v>32</v>
      </c>
      <c r="C11" s="20"/>
      <c r="D11" s="20">
        <v>-0.58799999999999997</v>
      </c>
      <c r="E11" s="20">
        <v>0.68600000000000005</v>
      </c>
      <c r="F11" s="20"/>
      <c r="G11" s="20">
        <v>0.98499999999999999</v>
      </c>
      <c r="H11" s="20">
        <v>1.6419999999999999</v>
      </c>
      <c r="I11" s="20">
        <v>-1.556</v>
      </c>
      <c r="J11" s="20">
        <f>S11-I11-H11-G11</f>
        <v>0.88600000000000001</v>
      </c>
      <c r="K11" s="20">
        <v>0.14799999999999999</v>
      </c>
      <c r="Q11" s="20">
        <v>1.3480000000000001</v>
      </c>
      <c r="R11" s="20">
        <v>-1.07</v>
      </c>
      <c r="S11" s="20">
        <v>1.9570000000000001</v>
      </c>
    </row>
    <row r="12" spans="1:30" x14ac:dyDescent="0.2">
      <c r="B12" s="1" t="s">
        <v>33</v>
      </c>
      <c r="C12" s="38"/>
      <c r="D12" s="38">
        <v>-363.36099999999999</v>
      </c>
      <c r="E12" s="20">
        <v>-47.908000000000001</v>
      </c>
      <c r="F12" s="20"/>
      <c r="G12" s="20">
        <v>-26.98</v>
      </c>
      <c r="H12" s="20">
        <v>16.984000000000002</v>
      </c>
      <c r="I12" s="20">
        <v>7.0910000000000002</v>
      </c>
      <c r="J12" s="20">
        <f t="shared" ref="J12:J16" si="1">S12-I12-H12-G12</f>
        <v>32.97</v>
      </c>
      <c r="K12" s="20">
        <v>12.680999999999999</v>
      </c>
      <c r="Q12" s="20">
        <v>0</v>
      </c>
      <c r="R12" s="20">
        <v>-387.565</v>
      </c>
      <c r="S12" s="20">
        <v>30.065000000000001</v>
      </c>
    </row>
    <row r="13" spans="1:30" x14ac:dyDescent="0.2">
      <c r="B13" s="1" t="s">
        <v>34</v>
      </c>
      <c r="C13" s="20"/>
      <c r="D13" s="20">
        <v>0</v>
      </c>
      <c r="E13" s="20">
        <v>0</v>
      </c>
      <c r="F13" s="20"/>
      <c r="G13" s="20">
        <v>0</v>
      </c>
      <c r="H13" s="20">
        <v>0</v>
      </c>
      <c r="I13" s="20">
        <v>0</v>
      </c>
      <c r="J13" s="20">
        <f t="shared" si="1"/>
        <v>11.951000000000001</v>
      </c>
      <c r="K13" s="20">
        <v>37.881999999999998</v>
      </c>
      <c r="Q13" s="20">
        <v>3</v>
      </c>
      <c r="R13" s="20">
        <v>0</v>
      </c>
      <c r="S13" s="20">
        <v>11.951000000000001</v>
      </c>
    </row>
    <row r="14" spans="1:30" x14ac:dyDescent="0.2">
      <c r="B14" s="1" t="s">
        <v>35</v>
      </c>
      <c r="C14" s="20"/>
      <c r="D14" s="20">
        <f>D10+D11+D12+D13</f>
        <v>-524.39300000000003</v>
      </c>
      <c r="E14" s="20">
        <f>E10+E11+E12+E13</f>
        <v>-395.57900000000006</v>
      </c>
      <c r="F14" s="20"/>
      <c r="G14" s="20">
        <f>G10+G11+G12+G13</f>
        <v>-350.78600000000006</v>
      </c>
      <c r="H14" s="20">
        <f>H10+H11+H12+H13</f>
        <v>-302.928</v>
      </c>
      <c r="I14" s="20">
        <f>I10+I11+I12+I13</f>
        <v>-540.98100000000011</v>
      </c>
      <c r="J14" s="20">
        <f>J10+J11+J12+J13</f>
        <v>-322.94899999999984</v>
      </c>
      <c r="K14" s="20">
        <f>K10+K11+K12+K13</f>
        <v>-464.87300000000005</v>
      </c>
      <c r="Q14" s="20">
        <f>Q10+Q11+Q12+Q13</f>
        <v>-142.197</v>
      </c>
      <c r="R14" s="20">
        <f>R10+R11+R12+R13</f>
        <v>-1231.8910000000001</v>
      </c>
      <c r="S14" s="20">
        <f>S10+S11+S12+S13</f>
        <v>-1517.6439999999998</v>
      </c>
    </row>
    <row r="15" spans="1:30" x14ac:dyDescent="0.2">
      <c r="B15" s="1" t="s">
        <v>36</v>
      </c>
      <c r="C15" s="20"/>
      <c r="D15" s="20">
        <v>0.32300000000000001</v>
      </c>
      <c r="E15" s="20">
        <v>-1.2999999999999999E-2</v>
      </c>
      <c r="F15" s="20"/>
      <c r="G15" s="20">
        <v>4.5949999999999998</v>
      </c>
      <c r="H15" s="20">
        <v>2.4039999999999999</v>
      </c>
      <c r="I15" s="20">
        <v>3.8450000000000002</v>
      </c>
      <c r="J15" s="20">
        <f t="shared" si="1"/>
        <v>-2.5750000000000002</v>
      </c>
      <c r="K15" s="20">
        <v>0.46899999999999997</v>
      </c>
      <c r="Q15" s="20">
        <v>5.8000000000000003E-2</v>
      </c>
      <c r="R15" s="20">
        <v>-0.622</v>
      </c>
      <c r="S15" s="20">
        <v>8.2690000000000001</v>
      </c>
    </row>
    <row r="16" spans="1:30" x14ac:dyDescent="0.2">
      <c r="B16" s="1" t="s">
        <v>37</v>
      </c>
      <c r="C16" s="20"/>
      <c r="D16" s="20">
        <v>8.2000000000000003E-2</v>
      </c>
      <c r="E16" s="20">
        <v>9.5000000000000001E-2</v>
      </c>
      <c r="F16" s="20"/>
      <c r="G16" s="20">
        <v>0.153</v>
      </c>
      <c r="H16" s="20">
        <v>0.19400000000000001</v>
      </c>
      <c r="I16" s="20">
        <v>0.20200000000000001</v>
      </c>
      <c r="J16" s="20">
        <f t="shared" si="1"/>
        <v>-3.2669999999999999</v>
      </c>
      <c r="K16" s="20">
        <v>2.351</v>
      </c>
      <c r="Q16" s="20">
        <v>0.47899999999999998</v>
      </c>
      <c r="R16" s="20">
        <v>0.56599999999999995</v>
      </c>
      <c r="S16" s="20">
        <v>-2.718</v>
      </c>
    </row>
    <row r="17" spans="1:20" s="3" customFormat="1" x14ac:dyDescent="0.2">
      <c r="A17" s="1"/>
      <c r="B17" s="3" t="s">
        <v>38</v>
      </c>
      <c r="C17" s="19"/>
      <c r="D17" s="19">
        <f>D14-D15-D16</f>
        <v>-524.798</v>
      </c>
      <c r="E17" s="19">
        <f>E14-E15-E16</f>
        <v>-395.66100000000012</v>
      </c>
      <c r="F17" s="19"/>
      <c r="G17" s="19">
        <f>G14-G15-G16</f>
        <v>-355.53400000000011</v>
      </c>
      <c r="H17" s="19">
        <f>H14-H15-H16</f>
        <v>-305.52600000000001</v>
      </c>
      <c r="I17" s="19">
        <f>I14-I15-I16</f>
        <v>-545.02800000000013</v>
      </c>
      <c r="J17" s="19">
        <f>J14-J15-J16</f>
        <v>-317.10699999999986</v>
      </c>
      <c r="K17" s="19">
        <f>K14-K15-K16</f>
        <v>-467.69300000000004</v>
      </c>
      <c r="L17" s="36"/>
      <c r="Q17" s="19">
        <f>Q14-Q15-Q16</f>
        <v>-142.73400000000001</v>
      </c>
      <c r="R17" s="19">
        <f>R14-R15-R16</f>
        <v>-1231.835</v>
      </c>
      <c r="S17" s="19">
        <f>S14-S15-S16</f>
        <v>-1523.1949999999997</v>
      </c>
      <c r="T17" s="36"/>
    </row>
    <row r="18" spans="1:20" x14ac:dyDescent="0.2">
      <c r="B18" s="1" t="s">
        <v>39</v>
      </c>
      <c r="C18" s="24"/>
      <c r="D18" s="24">
        <f>D17/D19</f>
        <v>-1.7973026658264608</v>
      </c>
      <c r="E18" s="24">
        <f>E17/E19</f>
        <v>-1.1117195841528522</v>
      </c>
      <c r="F18" s="24"/>
      <c r="G18" s="24">
        <f>G17/G19</f>
        <v>-0.89415297481772871</v>
      </c>
      <c r="H18" s="24">
        <f>H17/H19</f>
        <v>-0.76106185872605847</v>
      </c>
      <c r="I18" s="24">
        <f>I17/I19</f>
        <v>-1.3496003407256272</v>
      </c>
      <c r="K18" s="22">
        <f>K17/K19</f>
        <v>-1.1377564673312803</v>
      </c>
    </row>
    <row r="19" spans="1:20" x14ac:dyDescent="0.2">
      <c r="B19" s="1" t="s">
        <v>4</v>
      </c>
      <c r="D19" s="1">
        <v>291.99200000000002</v>
      </c>
      <c r="E19" s="1">
        <v>355.9</v>
      </c>
      <c r="G19" s="1">
        <v>397.62099999999998</v>
      </c>
      <c r="H19" s="1">
        <v>401.447</v>
      </c>
      <c r="I19" s="1">
        <v>403.84399999999999</v>
      </c>
      <c r="K19" s="23">
        <v>411.06599999999997</v>
      </c>
    </row>
    <row r="21" spans="1:20" x14ac:dyDescent="0.2">
      <c r="B21" s="1" t="s">
        <v>40</v>
      </c>
      <c r="C21" s="21"/>
      <c r="D21" s="21">
        <f>D6/D3</f>
        <v>0.65116803654255551</v>
      </c>
      <c r="E21" s="21">
        <f>E5/E3</f>
        <v>0.27302086783703217</v>
      </c>
      <c r="F21" s="21"/>
      <c r="G21" s="21">
        <f>G5/G3</f>
        <v>0.41325942435537799</v>
      </c>
      <c r="H21" s="21">
        <f>H5/H3</f>
        <v>0.37163018094454064</v>
      </c>
      <c r="I21" s="21">
        <f>I5/I3</f>
        <v>0.19767971844619134</v>
      </c>
      <c r="J21" s="21">
        <f>J5/J3</f>
        <v>0.46509903343368725</v>
      </c>
      <c r="K21" s="21">
        <f>K5/K3</f>
        <v>0.24886087175369415</v>
      </c>
      <c r="Q21" s="21">
        <f>Q5/Q3</f>
        <v>0.67876998237531305</v>
      </c>
      <c r="R21" s="21">
        <f t="shared" ref="R21:S21" si="2">R5/R3</f>
        <v>0.43601146889014736</v>
      </c>
      <c r="S21" s="21">
        <f t="shared" si="2"/>
        <v>0.38723249937308307</v>
      </c>
    </row>
    <row r="22" spans="1:20" x14ac:dyDescent="0.2">
      <c r="B22" s="1" t="s">
        <v>41</v>
      </c>
      <c r="C22" s="21"/>
      <c r="D22" s="21">
        <f>D10/D3</f>
        <v>-2.2619729032439979</v>
      </c>
      <c r="E22" s="21">
        <f>E10/E3</f>
        <v>-2.6224592730886207</v>
      </c>
      <c r="F22" s="21"/>
      <c r="G22" s="21">
        <f>G10/G3</f>
        <v>-1.0400767269979123</v>
      </c>
      <c r="H22" s="21">
        <f>H10/H3</f>
        <v>-1.0804724382990876</v>
      </c>
      <c r="I22" s="21">
        <f>I10/I3</f>
        <v>-2.5679850013391667</v>
      </c>
      <c r="J22" s="21">
        <f>J10/J3</f>
        <v>-0.77907568795225224</v>
      </c>
      <c r="K22" s="21">
        <f>K10/K3</f>
        <v>-1.2358049400174975</v>
      </c>
      <c r="Q22" s="21">
        <f>Q10/Q3</f>
        <v>-0.45312451686713462</v>
      </c>
      <c r="R22" s="21">
        <f t="shared" ref="R22:S22" si="3">R10/R3</f>
        <v>-1.3721921722546588</v>
      </c>
      <c r="S22" s="21">
        <f t="shared" si="3"/>
        <v>-1.2049281456762022</v>
      </c>
    </row>
    <row r="23" spans="1:20" x14ac:dyDescent="0.2">
      <c r="B23" s="1" t="s">
        <v>42</v>
      </c>
      <c r="C23" s="21"/>
      <c r="D23" s="21">
        <f>D17/D3</f>
        <v>-7.398711423778038</v>
      </c>
      <c r="E23" s="21">
        <f>E17/E3</f>
        <v>-2.978567556987564</v>
      </c>
      <c r="F23" s="21"/>
      <c r="G23" s="21">
        <f>G17/G3</f>
        <v>-1.1385248946444815</v>
      </c>
      <c r="H23" s="21">
        <f>H17/H3</f>
        <v>-1.0266158162665278</v>
      </c>
      <c r="I23" s="21">
        <f>I17/I3</f>
        <v>-2.5609931444090996</v>
      </c>
      <c r="J23" s="21">
        <f>J17/J3</f>
        <v>-0.66995616120002066</v>
      </c>
      <c r="K23" s="21">
        <f>K17/K3</f>
        <v>-1.1210148488153306</v>
      </c>
      <c r="Q23" s="21">
        <f>Q17/Q3</f>
        <v>-0.44134071302680805</v>
      </c>
      <c r="R23" s="21">
        <f t="shared" ref="R23:S23" si="4">R17/R3</f>
        <v>-2.0045091223890701</v>
      </c>
      <c r="S23" s="21">
        <f t="shared" si="4"/>
        <v>-1.1752821126135682</v>
      </c>
    </row>
    <row r="24" spans="1:20" x14ac:dyDescent="0.2">
      <c r="B24" s="1" t="s">
        <v>43</v>
      </c>
      <c r="C24" s="21"/>
      <c r="D24" s="21">
        <f>D15/D14</f>
        <v>-6.1595025105216884E-4</v>
      </c>
      <c r="E24" s="21">
        <f t="shared" ref="E24:K24" si="5">E15/E14</f>
        <v>3.2863220747309633E-5</v>
      </c>
      <c r="F24" s="21"/>
      <c r="G24" s="21">
        <f t="shared" si="5"/>
        <v>-1.3099154470246814E-2</v>
      </c>
      <c r="H24" s="21">
        <f t="shared" si="5"/>
        <v>-7.9358791528019862E-3</v>
      </c>
      <c r="I24" s="21">
        <f t="shared" si="5"/>
        <v>-7.107458487451499E-3</v>
      </c>
      <c r="J24" s="21">
        <f t="shared" si="5"/>
        <v>7.9733951800439115E-3</v>
      </c>
      <c r="K24" s="21">
        <f t="shared" si="5"/>
        <v>-1.0088776934775734E-3</v>
      </c>
      <c r="Q24" s="21">
        <f t="shared" ref="Q24:S24" si="6">Q15/Q14</f>
        <v>-4.0788483582635362E-4</v>
      </c>
      <c r="R24" s="21">
        <f t="shared" si="6"/>
        <v>5.0491480171541148E-4</v>
      </c>
      <c r="S24" s="21">
        <f t="shared" si="6"/>
        <v>-5.4485768731006752E-3</v>
      </c>
    </row>
    <row r="26" spans="1:20" s="3" customFormat="1" x14ac:dyDescent="0.2">
      <c r="A26" s="1"/>
      <c r="B26" s="3" t="s">
        <v>44</v>
      </c>
      <c r="I26" s="25">
        <f>I3/E3-1</f>
        <v>0.60211840163810981</v>
      </c>
      <c r="J26" s="25"/>
      <c r="K26" s="25">
        <f>K3/G3-1</f>
        <v>0.33601365458760823</v>
      </c>
      <c r="L26" s="36"/>
      <c r="Q26" s="32" t="s">
        <v>86</v>
      </c>
      <c r="R26" s="25">
        <f>R3/Q3-1</f>
        <v>0.90016387866794467</v>
      </c>
      <c r="S26" s="25">
        <f t="shared" ref="S26" si="7">S3/R3-1</f>
        <v>1.1089625926721474</v>
      </c>
      <c r="T26" s="36"/>
    </row>
    <row r="27" spans="1:20" x14ac:dyDescent="0.2">
      <c r="B27" s="1" t="s">
        <v>45</v>
      </c>
      <c r="E27" s="21">
        <f>E3/D3-1</f>
        <v>0.87274957352920479</v>
      </c>
      <c r="H27" s="21">
        <f>H3/G3-1</f>
        <v>-4.6980875891839191E-2</v>
      </c>
      <c r="I27" s="21">
        <f>I3/H3-1</f>
        <v>-0.28489440701601121</v>
      </c>
      <c r="J27" s="21">
        <f>J3/I3-1</f>
        <v>1.2240730385914795</v>
      </c>
      <c r="Q27" s="32" t="s">
        <v>86</v>
      </c>
      <c r="R27" s="32" t="s">
        <v>86</v>
      </c>
      <c r="S27" s="32" t="s">
        <v>86</v>
      </c>
    </row>
    <row r="30" spans="1:20" x14ac:dyDescent="0.2">
      <c r="B30" s="26" t="s">
        <v>46</v>
      </c>
    </row>
    <row r="31" spans="1:20" s="3" customFormat="1" x14ac:dyDescent="0.2">
      <c r="A31" s="1"/>
      <c r="B31" s="3" t="s">
        <v>6</v>
      </c>
      <c r="C31" s="19"/>
      <c r="D31" s="19"/>
      <c r="E31" s="19"/>
      <c r="F31" s="19">
        <v>1817.258</v>
      </c>
      <c r="G31" s="19"/>
      <c r="H31" s="19">
        <v>2646.5</v>
      </c>
      <c r="I31" s="19">
        <v>2394.8649999999998</v>
      </c>
      <c r="J31" s="19">
        <v>2152.8919999999998</v>
      </c>
      <c r="K31" s="19">
        <v>1772.8920000000001</v>
      </c>
      <c r="L31" s="36"/>
      <c r="R31" s="19">
        <f>F31</f>
        <v>1817.258</v>
      </c>
      <c r="S31" s="19">
        <f>K31</f>
        <v>1772.8920000000001</v>
      </c>
      <c r="T31" s="36"/>
    </row>
    <row r="32" spans="1:20" s="3" customFormat="1" x14ac:dyDescent="0.2">
      <c r="A32" s="1"/>
      <c r="B32" s="3" t="s">
        <v>47</v>
      </c>
      <c r="C32" s="19"/>
      <c r="D32" s="19"/>
      <c r="E32" s="19"/>
      <c r="F32" s="19">
        <v>287.71800000000002</v>
      </c>
      <c r="G32" s="19"/>
      <c r="H32" s="19">
        <v>314.25700000000001</v>
      </c>
      <c r="I32" s="19">
        <v>480.16800000000001</v>
      </c>
      <c r="J32" s="19">
        <v>476.95</v>
      </c>
      <c r="K32" s="19">
        <v>464.85399999999998</v>
      </c>
      <c r="L32" s="36"/>
      <c r="R32" s="19">
        <f t="shared" ref="R32:R56" si="8">F32</f>
        <v>287.71800000000002</v>
      </c>
      <c r="S32" s="19">
        <f t="shared" ref="S32:S56" si="9">K32</f>
        <v>464.85399999999998</v>
      </c>
      <c r="T32" s="36"/>
    </row>
    <row r="33" spans="1:20" s="3" customFormat="1" x14ac:dyDescent="0.2">
      <c r="A33" s="1"/>
      <c r="B33" s="3" t="s">
        <v>90</v>
      </c>
      <c r="C33" s="19"/>
      <c r="D33" s="19"/>
      <c r="E33" s="19"/>
      <c r="F33" s="19">
        <v>30.248999999999999</v>
      </c>
      <c r="G33" s="19"/>
      <c r="H33" s="19">
        <v>24.914999999999999</v>
      </c>
      <c r="I33" s="19">
        <v>30.117999999999999</v>
      </c>
      <c r="J33" s="19">
        <v>51.948999999999998</v>
      </c>
      <c r="K33" s="19">
        <v>55.945999999999998</v>
      </c>
      <c r="L33" s="36"/>
      <c r="R33" s="19">
        <f t="shared" si="8"/>
        <v>30.248999999999999</v>
      </c>
      <c r="S33" s="19">
        <f t="shared" si="9"/>
        <v>55.945999999999998</v>
      </c>
      <c r="T33" s="36"/>
    </row>
    <row r="34" spans="1:20" x14ac:dyDescent="0.2">
      <c r="B34" s="1" t="s">
        <v>48</v>
      </c>
      <c r="C34" s="20"/>
      <c r="D34" s="20"/>
      <c r="E34" s="20"/>
      <c r="F34" s="20">
        <v>44.521999999999998</v>
      </c>
      <c r="G34" s="20"/>
      <c r="H34" s="20">
        <v>46.29</v>
      </c>
      <c r="I34" s="20">
        <v>45.100999999999999</v>
      </c>
      <c r="J34" s="20">
        <v>45.863999999999997</v>
      </c>
      <c r="K34" s="20">
        <v>48.210999999999999</v>
      </c>
      <c r="R34" s="20">
        <f t="shared" si="8"/>
        <v>44.521999999999998</v>
      </c>
      <c r="S34" s="20">
        <f t="shared" si="9"/>
        <v>48.210999999999999</v>
      </c>
    </row>
    <row r="35" spans="1:20" x14ac:dyDescent="0.2">
      <c r="B35" s="1" t="s">
        <v>49</v>
      </c>
      <c r="C35" s="20"/>
      <c r="D35" s="20"/>
      <c r="E35" s="20"/>
      <c r="F35" s="20">
        <v>14.558</v>
      </c>
      <c r="G35" s="20"/>
      <c r="H35" s="20">
        <v>25.001999999999999</v>
      </c>
      <c r="I35" s="20">
        <v>34.82</v>
      </c>
      <c r="J35" s="20">
        <v>25.675000000000001</v>
      </c>
      <c r="K35" s="20">
        <v>56.561999999999998</v>
      </c>
      <c r="R35" s="20">
        <f t="shared" si="8"/>
        <v>14.558</v>
      </c>
      <c r="S35" s="20">
        <f t="shared" si="9"/>
        <v>56.561999999999998</v>
      </c>
    </row>
    <row r="36" spans="1:20" x14ac:dyDescent="0.2">
      <c r="B36" s="1" t="s">
        <v>50</v>
      </c>
      <c r="C36" s="20"/>
      <c r="D36" s="20"/>
      <c r="E36" s="20"/>
      <c r="F36" s="20">
        <f t="shared" ref="F36:J36" si="10">SUM(F31:F35)</f>
        <v>2194.3049999999998</v>
      </c>
      <c r="G36" s="20"/>
      <c r="H36" s="20">
        <f t="shared" si="10"/>
        <v>3056.9639999999999</v>
      </c>
      <c r="I36" s="20">
        <f t="shared" si="10"/>
        <v>2985.0720000000001</v>
      </c>
      <c r="J36" s="20">
        <f t="shared" si="10"/>
        <v>2753.33</v>
      </c>
      <c r="K36" s="20">
        <f>SUM(K31:K35)</f>
        <v>2398.4649999999997</v>
      </c>
      <c r="R36" s="20">
        <f t="shared" si="8"/>
        <v>2194.3049999999998</v>
      </c>
      <c r="S36" s="20">
        <f t="shared" si="9"/>
        <v>2398.4649999999997</v>
      </c>
    </row>
    <row r="37" spans="1:20" x14ac:dyDescent="0.2">
      <c r="B37" s="1" t="s">
        <v>51</v>
      </c>
      <c r="C37" s="20"/>
      <c r="D37" s="20"/>
      <c r="E37" s="20"/>
      <c r="F37" s="20">
        <v>40.826999999999998</v>
      </c>
      <c r="G37" s="20"/>
      <c r="H37" s="20">
        <v>43.351999999999997</v>
      </c>
      <c r="I37" s="20">
        <v>45.847999999999999</v>
      </c>
      <c r="J37" s="20">
        <v>46.018999999999998</v>
      </c>
      <c r="K37" s="20">
        <v>49.734000000000002</v>
      </c>
      <c r="R37" s="20">
        <f t="shared" si="8"/>
        <v>40.826999999999998</v>
      </c>
      <c r="S37" s="20">
        <f t="shared" si="9"/>
        <v>49.734000000000002</v>
      </c>
    </row>
    <row r="38" spans="1:20" x14ac:dyDescent="0.2">
      <c r="B38" s="1" t="s">
        <v>52</v>
      </c>
      <c r="C38" s="20"/>
      <c r="D38" s="20"/>
      <c r="E38" s="20"/>
      <c r="F38" s="20">
        <f>555.93+569.603</f>
        <v>1125.5329999999999</v>
      </c>
      <c r="G38" s="20"/>
      <c r="H38" s="20">
        <f>540.664+631.408</f>
        <v>1172.0720000000001</v>
      </c>
      <c r="I38" s="20">
        <f>516.943+626.09</f>
        <v>1143.0329999999999</v>
      </c>
      <c r="J38" s="20">
        <f>535.017+615.655</f>
        <v>1150.672</v>
      </c>
      <c r="K38" s="20">
        <f>523.023+615.655</f>
        <v>1138.6779999999999</v>
      </c>
      <c r="R38" s="20">
        <f t="shared" si="8"/>
        <v>1125.5329999999999</v>
      </c>
      <c r="S38" s="20">
        <f t="shared" si="9"/>
        <v>1138.6779999999999</v>
      </c>
    </row>
    <row r="39" spans="1:20" x14ac:dyDescent="0.2">
      <c r="B39" s="1" t="s">
        <v>53</v>
      </c>
      <c r="C39" s="20"/>
      <c r="D39" s="20"/>
      <c r="E39" s="20"/>
      <c r="F39" s="20">
        <v>68.076999999999998</v>
      </c>
      <c r="G39" s="20"/>
      <c r="H39" s="20">
        <v>70.355000000000004</v>
      </c>
      <c r="I39" s="20">
        <v>67.834000000000003</v>
      </c>
      <c r="J39" s="20">
        <f>63.831</f>
        <v>63.831000000000003</v>
      </c>
      <c r="K39" s="20">
        <v>61.168999999999997</v>
      </c>
      <c r="R39" s="20">
        <f t="shared" si="8"/>
        <v>68.076999999999998</v>
      </c>
      <c r="S39" s="20">
        <f t="shared" si="9"/>
        <v>61.168999999999997</v>
      </c>
    </row>
    <row r="40" spans="1:20" x14ac:dyDescent="0.2">
      <c r="B40" s="1" t="s">
        <v>54</v>
      </c>
      <c r="C40" s="20"/>
      <c r="D40" s="20"/>
      <c r="E40" s="20"/>
      <c r="F40" s="20">
        <v>2.9550000000000001</v>
      </c>
      <c r="G40" s="20"/>
      <c r="H40" s="20">
        <v>4.9610000000000003</v>
      </c>
      <c r="I40" s="20">
        <v>4.8079999999999998</v>
      </c>
      <c r="J40" s="20">
        <v>9.8249999999999993</v>
      </c>
      <c r="K40" s="20">
        <v>7.4740000000000002</v>
      </c>
      <c r="R40" s="20">
        <f t="shared" si="8"/>
        <v>2.9550000000000001</v>
      </c>
      <c r="S40" s="20">
        <f t="shared" si="9"/>
        <v>7.4740000000000002</v>
      </c>
    </row>
    <row r="41" spans="1:20" s="3" customFormat="1" x14ac:dyDescent="0.2">
      <c r="B41" s="3" t="s">
        <v>55</v>
      </c>
      <c r="C41" s="19"/>
      <c r="D41" s="19"/>
      <c r="E41" s="19"/>
      <c r="F41" s="19">
        <v>7.6319999999999997</v>
      </c>
      <c r="G41" s="19"/>
      <c r="H41" s="19">
        <v>11.151999999999999</v>
      </c>
      <c r="I41" s="19">
        <v>12.826000000000001</v>
      </c>
      <c r="J41" s="19">
        <v>45.377000000000002</v>
      </c>
      <c r="K41" s="19">
        <v>90.795000000000002</v>
      </c>
      <c r="L41" s="36"/>
      <c r="R41" s="19">
        <f t="shared" si="8"/>
        <v>7.6319999999999997</v>
      </c>
      <c r="S41" s="19">
        <f t="shared" si="9"/>
        <v>90.795000000000002</v>
      </c>
      <c r="T41" s="36"/>
    </row>
    <row r="42" spans="1:20" x14ac:dyDescent="0.2">
      <c r="B42" s="1" t="s">
        <v>56</v>
      </c>
      <c r="C42" s="20"/>
      <c r="D42" s="20"/>
      <c r="E42" s="20"/>
      <c r="F42" s="20">
        <f t="shared" ref="F42" si="11">F36+SUM(F37:F41)</f>
        <v>3439.3289999999997</v>
      </c>
      <c r="G42" s="20"/>
      <c r="H42" s="20">
        <f t="shared" ref="H42:J42" si="12">H36+SUM(H37:H41)</f>
        <v>4358.8559999999998</v>
      </c>
      <c r="I42" s="20">
        <f t="shared" si="12"/>
        <v>4259.4210000000003</v>
      </c>
      <c r="J42" s="20">
        <f t="shared" si="12"/>
        <v>4069.0540000000001</v>
      </c>
      <c r="K42" s="20">
        <f>K36+SUM(K37:K41)</f>
        <v>3746.3149999999996</v>
      </c>
      <c r="R42" s="20">
        <f t="shared" si="8"/>
        <v>3439.3289999999997</v>
      </c>
      <c r="S42" s="20">
        <f t="shared" si="9"/>
        <v>3746.3149999999996</v>
      </c>
    </row>
    <row r="43" spans="1:20" x14ac:dyDescent="0.2">
      <c r="C43" s="20"/>
      <c r="D43" s="20"/>
      <c r="E43" s="20"/>
      <c r="F43" s="20"/>
      <c r="G43" s="20"/>
      <c r="H43" s="20"/>
      <c r="I43" s="20"/>
      <c r="J43" s="20"/>
      <c r="K43" s="20"/>
      <c r="R43" s="20"/>
      <c r="S43" s="19"/>
    </row>
    <row r="44" spans="1:20" x14ac:dyDescent="0.2">
      <c r="B44" s="1" t="s">
        <v>57</v>
      </c>
      <c r="C44" s="20"/>
      <c r="D44" s="20"/>
      <c r="E44" s="20"/>
      <c r="F44" s="20">
        <v>223.63300000000001</v>
      </c>
      <c r="G44" s="20"/>
      <c r="H44" s="20">
        <v>294.596</v>
      </c>
      <c r="I44" s="20">
        <v>416.53699999999998</v>
      </c>
      <c r="J44" s="20">
        <v>387.73700000000002</v>
      </c>
      <c r="K44" s="20">
        <v>379.25400000000002</v>
      </c>
      <c r="R44" s="20">
        <f t="shared" si="8"/>
        <v>223.63300000000001</v>
      </c>
      <c r="S44" s="20">
        <f t="shared" si="9"/>
        <v>379.25400000000002</v>
      </c>
    </row>
    <row r="45" spans="1:20" x14ac:dyDescent="0.2">
      <c r="B45" s="1" t="s">
        <v>58</v>
      </c>
      <c r="C45" s="20"/>
      <c r="D45" s="20"/>
      <c r="E45" s="20"/>
      <c r="F45" s="20">
        <v>317.94200000000001</v>
      </c>
      <c r="G45" s="20"/>
      <c r="H45" s="20">
        <v>339.14600000000002</v>
      </c>
      <c r="I45" s="20">
        <v>510.26100000000002</v>
      </c>
      <c r="J45" s="20">
        <v>528.87400000000002</v>
      </c>
      <c r="K45" s="20">
        <v>520.77499999999998</v>
      </c>
      <c r="R45" s="20">
        <f t="shared" si="8"/>
        <v>317.94200000000001</v>
      </c>
      <c r="S45" s="20">
        <f t="shared" si="9"/>
        <v>520.77499999999998</v>
      </c>
    </row>
    <row r="46" spans="1:20" x14ac:dyDescent="0.2">
      <c r="B46" s="1" t="s">
        <v>59</v>
      </c>
      <c r="C46" s="20"/>
      <c r="D46" s="20"/>
      <c r="E46" s="20"/>
      <c r="F46" s="20">
        <v>12.837</v>
      </c>
      <c r="G46" s="20"/>
      <c r="H46" s="20">
        <v>13.288</v>
      </c>
      <c r="I46" s="20">
        <v>13.11</v>
      </c>
      <c r="J46" s="20">
        <v>12.814</v>
      </c>
      <c r="K46" s="20">
        <v>12.911</v>
      </c>
      <c r="R46" s="20">
        <f t="shared" si="8"/>
        <v>12.837</v>
      </c>
      <c r="S46" s="20">
        <f t="shared" si="9"/>
        <v>12.911</v>
      </c>
    </row>
    <row r="47" spans="1:20" x14ac:dyDescent="0.2">
      <c r="A47" s="3"/>
      <c r="B47" s="1" t="s">
        <v>60</v>
      </c>
      <c r="C47" s="20"/>
      <c r="D47" s="20"/>
      <c r="E47" s="20"/>
      <c r="F47" s="20">
        <f t="shared" ref="F47" si="13">SUM(F44:F46)</f>
        <v>554.41200000000003</v>
      </c>
      <c r="G47" s="20"/>
      <c r="H47" s="20">
        <f t="shared" ref="H47:J47" si="14">SUM(H44:H46)</f>
        <v>647.03</v>
      </c>
      <c r="I47" s="20">
        <f t="shared" si="14"/>
        <v>939.90800000000002</v>
      </c>
      <c r="J47" s="20">
        <f t="shared" si="14"/>
        <v>929.42500000000007</v>
      </c>
      <c r="K47" s="20">
        <f>SUM(K44:K46)</f>
        <v>912.93999999999994</v>
      </c>
      <c r="R47" s="20">
        <f t="shared" si="8"/>
        <v>554.41200000000003</v>
      </c>
      <c r="S47" s="20">
        <f t="shared" si="9"/>
        <v>912.93999999999994</v>
      </c>
    </row>
    <row r="48" spans="1:20" s="3" customFormat="1" x14ac:dyDescent="0.2">
      <c r="A48" s="1"/>
      <c r="B48" s="3" t="s">
        <v>61</v>
      </c>
      <c r="C48" s="19"/>
      <c r="D48" s="19"/>
      <c r="E48" s="19"/>
      <c r="F48" s="19">
        <v>0</v>
      </c>
      <c r="G48" s="19"/>
      <c r="H48" s="19">
        <v>1247.1179999999999</v>
      </c>
      <c r="I48" s="19">
        <v>1247.7850000000001</v>
      </c>
      <c r="J48" s="19">
        <v>1248.452</v>
      </c>
      <c r="K48" s="19">
        <v>1249.106</v>
      </c>
      <c r="L48" s="36"/>
      <c r="R48" s="19">
        <f t="shared" si="8"/>
        <v>0</v>
      </c>
      <c r="S48" s="19">
        <f t="shared" si="9"/>
        <v>1249.106</v>
      </c>
      <c r="T48" s="36"/>
    </row>
    <row r="49" spans="1:19" x14ac:dyDescent="0.2">
      <c r="B49" s="1" t="s">
        <v>62</v>
      </c>
      <c r="C49" s="20"/>
      <c r="D49" s="20"/>
      <c r="E49" s="20"/>
      <c r="F49" s="20">
        <v>68.775000000000006</v>
      </c>
      <c r="G49" s="20"/>
      <c r="H49" s="20">
        <v>64.036000000000001</v>
      </c>
      <c r="I49" s="20">
        <v>60.904000000000003</v>
      </c>
      <c r="J49" s="20">
        <v>57.341000000000001</v>
      </c>
      <c r="K49" s="20">
        <v>54.457000000000001</v>
      </c>
      <c r="R49" s="20">
        <f t="shared" si="8"/>
        <v>68.775000000000006</v>
      </c>
      <c r="S49" s="20">
        <f t="shared" si="9"/>
        <v>54.457000000000001</v>
      </c>
    </row>
    <row r="50" spans="1:19" x14ac:dyDescent="0.2">
      <c r="B50" s="1" t="s">
        <v>63</v>
      </c>
      <c r="C50" s="20"/>
      <c r="D50" s="20"/>
      <c r="E50" s="20"/>
      <c r="F50" s="20">
        <v>65.444000000000003</v>
      </c>
      <c r="G50" s="20"/>
      <c r="H50" s="20">
        <v>71.953000000000003</v>
      </c>
      <c r="I50" s="20">
        <v>63.843000000000004</v>
      </c>
      <c r="J50" s="20">
        <v>26.911000000000001</v>
      </c>
      <c r="K50" s="20">
        <v>14.23</v>
      </c>
      <c r="R50" s="20">
        <f t="shared" si="8"/>
        <v>65.444000000000003</v>
      </c>
      <c r="S50" s="20">
        <f t="shared" si="9"/>
        <v>14.23</v>
      </c>
    </row>
    <row r="51" spans="1:19" x14ac:dyDescent="0.2">
      <c r="B51" s="1" t="s">
        <v>64</v>
      </c>
      <c r="C51" s="20"/>
      <c r="D51" s="20"/>
      <c r="E51" s="20"/>
      <c r="F51" s="20">
        <v>72.066000000000003</v>
      </c>
      <c r="G51" s="20"/>
      <c r="H51" s="20">
        <v>73.587999999999994</v>
      </c>
      <c r="I51" s="20">
        <v>75.614999999999995</v>
      </c>
      <c r="J51" s="20">
        <v>79.125</v>
      </c>
      <c r="K51" s="20">
        <v>78.947000000000003</v>
      </c>
      <c r="R51" s="20">
        <f t="shared" si="8"/>
        <v>72.066000000000003</v>
      </c>
      <c r="S51" s="20">
        <f t="shared" si="9"/>
        <v>78.947000000000003</v>
      </c>
    </row>
    <row r="52" spans="1:19" x14ac:dyDescent="0.2">
      <c r="B52" s="1" t="s">
        <v>65</v>
      </c>
      <c r="C52" s="20"/>
      <c r="D52" s="20"/>
      <c r="E52" s="20"/>
      <c r="F52" s="20">
        <v>47.286999999999999</v>
      </c>
      <c r="G52" s="20"/>
      <c r="H52" s="20">
        <v>49.779000000000003</v>
      </c>
      <c r="I52" s="20">
        <v>44.835000000000001</v>
      </c>
      <c r="J52" s="20">
        <v>49.271999999999998</v>
      </c>
      <c r="K52" s="20">
        <v>51.034999999999997</v>
      </c>
      <c r="R52" s="20">
        <f t="shared" si="8"/>
        <v>47.286999999999999</v>
      </c>
      <c r="S52" s="20">
        <f t="shared" si="9"/>
        <v>51.034999999999997</v>
      </c>
    </row>
    <row r="53" spans="1:19" x14ac:dyDescent="0.2">
      <c r="B53" s="1" t="s">
        <v>66</v>
      </c>
      <c r="C53" s="20"/>
      <c r="D53" s="20"/>
      <c r="E53" s="20"/>
      <c r="F53" s="20">
        <f t="shared" ref="F53" si="15">F47+SUM(F48:F52)</f>
        <v>807.98400000000004</v>
      </c>
      <c r="G53" s="20"/>
      <c r="H53" s="20">
        <f t="shared" ref="H53:J53" si="16">H47+SUM(H48:H52)</f>
        <v>2153.5039999999999</v>
      </c>
      <c r="I53" s="20">
        <f t="shared" si="16"/>
        <v>2432.8900000000003</v>
      </c>
      <c r="J53" s="20">
        <f t="shared" si="16"/>
        <v>2390.5259999999998</v>
      </c>
      <c r="K53" s="20">
        <f>K47+SUM(K48:K52)</f>
        <v>2360.7150000000001</v>
      </c>
      <c r="R53" s="20">
        <f t="shared" si="8"/>
        <v>807.98400000000004</v>
      </c>
      <c r="S53" s="20">
        <f t="shared" si="9"/>
        <v>2360.7150000000001</v>
      </c>
    </row>
    <row r="54" spans="1:19" x14ac:dyDescent="0.2">
      <c r="A54" s="3"/>
      <c r="C54" s="20"/>
      <c r="D54" s="20"/>
      <c r="E54" s="20"/>
      <c r="F54" s="20"/>
      <c r="G54" s="20"/>
      <c r="H54" s="20"/>
      <c r="I54" s="20"/>
      <c r="J54" s="20"/>
      <c r="K54" s="20"/>
      <c r="R54" s="20">
        <f t="shared" si="8"/>
        <v>0</v>
      </c>
      <c r="S54" s="20">
        <f t="shared" si="9"/>
        <v>0</v>
      </c>
    </row>
    <row r="55" spans="1:19" x14ac:dyDescent="0.2">
      <c r="B55" s="1" t="s">
        <v>67</v>
      </c>
      <c r="C55" s="20"/>
      <c r="D55" s="20"/>
      <c r="E55" s="20"/>
      <c r="F55" s="20">
        <v>2631.3449999999998</v>
      </c>
      <c r="G55" s="20"/>
      <c r="H55" s="20">
        <v>2205.3519999999999</v>
      </c>
      <c r="I55" s="20">
        <v>1826.1669999999999</v>
      </c>
      <c r="J55" s="20">
        <v>1678.528</v>
      </c>
      <c r="K55" s="20">
        <v>1385.6</v>
      </c>
      <c r="R55" s="20">
        <f>F55</f>
        <v>2631.3449999999998</v>
      </c>
      <c r="S55" s="20">
        <f t="shared" si="9"/>
        <v>1385.6</v>
      </c>
    </row>
    <row r="56" spans="1:19" x14ac:dyDescent="0.2">
      <c r="B56" s="1" t="s">
        <v>68</v>
      </c>
      <c r="C56" s="20"/>
      <c r="D56" s="20"/>
      <c r="E56" s="20"/>
      <c r="F56" s="20">
        <f t="shared" ref="F56" si="17">F55+F53</f>
        <v>3439.3289999999997</v>
      </c>
      <c r="G56" s="20"/>
      <c r="H56" s="20">
        <f t="shared" ref="H56:J56" si="18">H55+H53</f>
        <v>4358.8559999999998</v>
      </c>
      <c r="I56" s="20">
        <f t="shared" si="18"/>
        <v>4259.0570000000007</v>
      </c>
      <c r="J56" s="20">
        <f t="shared" si="18"/>
        <v>4069.0540000000001</v>
      </c>
      <c r="K56" s="20">
        <f>K55+K53</f>
        <v>3746.3150000000001</v>
      </c>
      <c r="R56" s="20">
        <f t="shared" si="8"/>
        <v>3439.3289999999997</v>
      </c>
      <c r="S56" s="20">
        <f t="shared" si="9"/>
        <v>3746.3150000000001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5 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2022-06-15T15:27:40Z</dcterms:created>
  <dcterms:modified xsi:type="dcterms:W3CDTF">2022-07-18T16:53:19Z</dcterms:modified>
</cp:coreProperties>
</file>