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E9CB87B-41A6-4882-AC3E-00C9C5853C74}" xr6:coauthVersionLast="36" xr6:coauthVersionMax="47" xr10:uidLastSave="{00000000-0000-0000-0000-000000000000}"/>
  <bookViews>
    <workbookView xWindow="2505" yWindow="495" windowWidth="31095" windowHeight="18900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6" i="1"/>
  <c r="C11" i="1"/>
  <c r="C10" i="1"/>
  <c r="C9" i="1"/>
  <c r="W85" i="2"/>
  <c r="W80" i="2"/>
  <c r="W81" i="2" s="1"/>
  <c r="W77" i="2"/>
  <c r="W76" i="2"/>
  <c r="W75" i="2"/>
  <c r="W73" i="2"/>
  <c r="W72" i="2"/>
  <c r="W70" i="2"/>
  <c r="W69" i="2"/>
  <c r="W67" i="2"/>
  <c r="W64" i="2"/>
  <c r="W59" i="2"/>
  <c r="W51" i="2"/>
  <c r="W49" i="2"/>
  <c r="W46" i="2"/>
  <c r="W37" i="2"/>
  <c r="W36" i="2"/>
  <c r="W35" i="2"/>
  <c r="W34" i="2"/>
  <c r="W32" i="2"/>
  <c r="W31" i="2"/>
  <c r="W30" i="2"/>
  <c r="W29" i="2"/>
  <c r="W28" i="2"/>
  <c r="W27" i="2"/>
  <c r="W26" i="2"/>
  <c r="W25" i="2"/>
  <c r="W22" i="2"/>
  <c r="W21" i="2"/>
  <c r="W19" i="2"/>
  <c r="W16" i="2"/>
  <c r="W15" i="2"/>
  <c r="W12" i="2"/>
  <c r="W10" i="2"/>
  <c r="W7" i="2"/>
  <c r="V85" i="2" l="1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C85" i="2"/>
  <c r="AD85" i="2"/>
  <c r="AC83" i="2" l="1"/>
  <c r="AD83" i="2"/>
  <c r="AD80" i="2"/>
  <c r="AC80" i="2"/>
  <c r="AC81" i="2" s="1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C38" i="1"/>
  <c r="AD75" i="2"/>
  <c r="AD76" i="2"/>
  <c r="AD77" i="2"/>
  <c r="AC75" i="2"/>
  <c r="AC76" i="2"/>
  <c r="AC77" i="2"/>
  <c r="AD79" i="2"/>
  <c r="AC79" i="2"/>
  <c r="P72" i="2"/>
  <c r="O72" i="2"/>
  <c r="G76" i="2"/>
  <c r="G75" i="2"/>
  <c r="G77" i="2" s="1"/>
  <c r="H73" i="2"/>
  <c r="G69" i="2"/>
  <c r="G70" i="2" s="1"/>
  <c r="G67" i="2"/>
  <c r="G49" i="2"/>
  <c r="G59" i="2"/>
  <c r="G64" i="2" s="1"/>
  <c r="G46" i="2"/>
  <c r="G51" i="2" s="1"/>
  <c r="K76" i="2"/>
  <c r="K75" i="2"/>
  <c r="K77" i="2" s="1"/>
  <c r="K73" i="2"/>
  <c r="L73" i="2"/>
  <c r="K72" i="2"/>
  <c r="K69" i="2"/>
  <c r="K70" i="2" s="1"/>
  <c r="K67" i="2"/>
  <c r="K49" i="2"/>
  <c r="AA12" i="2"/>
  <c r="AA34" i="2" s="1"/>
  <c r="AA37" i="2"/>
  <c r="AA36" i="2"/>
  <c r="AA35" i="2"/>
  <c r="AB31" i="2"/>
  <c r="AB30" i="2"/>
  <c r="AB29" i="2"/>
  <c r="AB28" i="2"/>
  <c r="AB27" i="2"/>
  <c r="AB26" i="2"/>
  <c r="AB25" i="2"/>
  <c r="AA20" i="2"/>
  <c r="AA21" i="2" s="1"/>
  <c r="AA22" i="2" s="1"/>
  <c r="AA15" i="2"/>
  <c r="AA16" i="2"/>
  <c r="AA11" i="2"/>
  <c r="AA23" i="2"/>
  <c r="AA19" i="2"/>
  <c r="AA18" i="2"/>
  <c r="AA17" i="2"/>
  <c r="AA14" i="2"/>
  <c r="AA13" i="2"/>
  <c r="AA10" i="2"/>
  <c r="AA9" i="2"/>
  <c r="AA8" i="2"/>
  <c r="AA7" i="2"/>
  <c r="AA6" i="2"/>
  <c r="AA5" i="2"/>
  <c r="AA4" i="2"/>
  <c r="AA3" i="2"/>
  <c r="AB37" i="2"/>
  <c r="AB36" i="2"/>
  <c r="AB35" i="2"/>
  <c r="AB34" i="2"/>
  <c r="AC31" i="2"/>
  <c r="AC30" i="2"/>
  <c r="AC29" i="2"/>
  <c r="AC28" i="2"/>
  <c r="AC27" i="2"/>
  <c r="AC26" i="2"/>
  <c r="AC25" i="2"/>
  <c r="AB22" i="2"/>
  <c r="AB21" i="2"/>
  <c r="AB23" i="2"/>
  <c r="AB12" i="2"/>
  <c r="AB15" i="2"/>
  <c r="AB16" i="2" s="1"/>
  <c r="AB19" i="2"/>
  <c r="AB20" i="2"/>
  <c r="AB18" i="2"/>
  <c r="AB17" i="2"/>
  <c r="AB14" i="2"/>
  <c r="AB13" i="2"/>
  <c r="AB11" i="2"/>
  <c r="AB10" i="2"/>
  <c r="AB9" i="2"/>
  <c r="AB8" i="2"/>
  <c r="AB7" i="2"/>
  <c r="AB6" i="2"/>
  <c r="AB5" i="2"/>
  <c r="AB4" i="2"/>
  <c r="AB3" i="2"/>
  <c r="K31" i="2"/>
  <c r="K30" i="2"/>
  <c r="K29" i="2"/>
  <c r="K28" i="2"/>
  <c r="K27" i="2"/>
  <c r="K26" i="2"/>
  <c r="K25" i="2"/>
  <c r="O31" i="2"/>
  <c r="O30" i="2"/>
  <c r="O29" i="2"/>
  <c r="O28" i="2"/>
  <c r="O27" i="2"/>
  <c r="O26" i="2"/>
  <c r="O25" i="2"/>
  <c r="H32" i="2"/>
  <c r="L32" i="2"/>
  <c r="K32" i="2"/>
  <c r="K37" i="2"/>
  <c r="K36" i="2"/>
  <c r="K35" i="2"/>
  <c r="K34" i="2"/>
  <c r="G37" i="2"/>
  <c r="G36" i="2"/>
  <c r="G35" i="2"/>
  <c r="G34" i="2"/>
  <c r="G22" i="2"/>
  <c r="G21" i="2"/>
  <c r="G19" i="2"/>
  <c r="G15" i="2"/>
  <c r="G16" i="2" s="1"/>
  <c r="K22" i="2"/>
  <c r="K21" i="2"/>
  <c r="K19" i="2"/>
  <c r="K15" i="2"/>
  <c r="K16" i="2" s="1"/>
  <c r="G12" i="2"/>
  <c r="K12" i="2"/>
  <c r="G10" i="2"/>
  <c r="G7" i="2"/>
  <c r="K10" i="2"/>
  <c r="K7" i="2"/>
  <c r="H76" i="2"/>
  <c r="H75" i="2"/>
  <c r="H77" i="2" s="1"/>
  <c r="I73" i="2"/>
  <c r="H69" i="2"/>
  <c r="H70" i="2" s="1"/>
  <c r="H67" i="2"/>
  <c r="H49" i="2"/>
  <c r="L76" i="2"/>
  <c r="L75" i="2"/>
  <c r="L77" i="2" s="1"/>
  <c r="Q72" i="2"/>
  <c r="L72" i="2"/>
  <c r="M73" i="2"/>
  <c r="L69" i="2"/>
  <c r="L70" i="2" s="1"/>
  <c r="L67" i="2"/>
  <c r="L49" i="2"/>
  <c r="H46" i="2"/>
  <c r="H51" i="2" s="1"/>
  <c r="I46" i="2"/>
  <c r="J46" i="2"/>
  <c r="K46" i="2"/>
  <c r="K51" i="2" s="1"/>
  <c r="L46" i="2"/>
  <c r="I51" i="2"/>
  <c r="J51" i="2"/>
  <c r="I64" i="2"/>
  <c r="J64" i="2"/>
  <c r="H59" i="2"/>
  <c r="H64" i="2" s="1"/>
  <c r="I59" i="2"/>
  <c r="J59" i="2"/>
  <c r="K59" i="2"/>
  <c r="K64" i="2" s="1"/>
  <c r="L59" i="2"/>
  <c r="L64" i="2" s="1"/>
  <c r="P31" i="2"/>
  <c r="P30" i="2"/>
  <c r="P29" i="2"/>
  <c r="P28" i="2"/>
  <c r="P27" i="2"/>
  <c r="P26" i="2"/>
  <c r="P25" i="2"/>
  <c r="L31" i="2"/>
  <c r="L30" i="2"/>
  <c r="L29" i="2"/>
  <c r="L28" i="2"/>
  <c r="L27" i="2"/>
  <c r="L26" i="2"/>
  <c r="L25" i="2"/>
  <c r="I32" i="2"/>
  <c r="H37" i="2"/>
  <c r="H36" i="2"/>
  <c r="H35" i="2"/>
  <c r="H34" i="2"/>
  <c r="H22" i="2"/>
  <c r="H21" i="2"/>
  <c r="H19" i="2"/>
  <c r="H15" i="2"/>
  <c r="H16" i="2" s="1"/>
  <c r="H12" i="2"/>
  <c r="H10" i="2"/>
  <c r="H7" i="2"/>
  <c r="L37" i="2"/>
  <c r="L36" i="2"/>
  <c r="L35" i="2"/>
  <c r="L34" i="2"/>
  <c r="M32" i="2"/>
  <c r="L22" i="2"/>
  <c r="L21" i="2"/>
  <c r="L19" i="2"/>
  <c r="L15" i="2"/>
  <c r="L16" i="2" s="1"/>
  <c r="L12" i="2"/>
  <c r="L10" i="2"/>
  <c r="L7" i="2"/>
  <c r="I76" i="2"/>
  <c r="I75" i="2"/>
  <c r="I77" i="2" s="1"/>
  <c r="J73" i="2"/>
  <c r="I49" i="2"/>
  <c r="M76" i="2"/>
  <c r="M75" i="2"/>
  <c r="M77" i="2" s="1"/>
  <c r="N73" i="2"/>
  <c r="M72" i="2"/>
  <c r="M69" i="2"/>
  <c r="M70" i="2" s="1"/>
  <c r="M67" i="2"/>
  <c r="M64" i="2"/>
  <c r="M59" i="2"/>
  <c r="M51" i="2"/>
  <c r="M49" i="2"/>
  <c r="M46" i="2"/>
  <c r="J32" i="2"/>
  <c r="I34" i="2"/>
  <c r="M37" i="2"/>
  <c r="M36" i="2"/>
  <c r="M35" i="2"/>
  <c r="M34" i="2"/>
  <c r="M15" i="2"/>
  <c r="N32" i="2"/>
  <c r="Q31" i="2"/>
  <c r="Q30" i="2"/>
  <c r="Q29" i="2"/>
  <c r="Q28" i="2"/>
  <c r="Q27" i="2"/>
  <c r="Q26" i="2"/>
  <c r="Q25" i="2"/>
  <c r="M30" i="2"/>
  <c r="M29" i="2"/>
  <c r="M28" i="2"/>
  <c r="M27" i="2"/>
  <c r="M26" i="2"/>
  <c r="I16" i="2"/>
  <c r="I35" i="2" s="1"/>
  <c r="I15" i="2"/>
  <c r="I12" i="2"/>
  <c r="M10" i="2"/>
  <c r="M12" i="2" s="1"/>
  <c r="M16" i="2" s="1"/>
  <c r="M19" i="2" s="1"/>
  <c r="M21" i="2" s="1"/>
  <c r="M22" i="2" s="1"/>
  <c r="I10" i="2"/>
  <c r="I7" i="2"/>
  <c r="M7" i="2"/>
  <c r="N72" i="2"/>
  <c r="R72" i="2"/>
  <c r="J76" i="2"/>
  <c r="J75" i="2"/>
  <c r="J77" i="2" s="1"/>
  <c r="N69" i="2"/>
  <c r="N70" i="2" s="1"/>
  <c r="N76" i="2"/>
  <c r="N75" i="2"/>
  <c r="N77" i="2" s="1"/>
  <c r="O73" i="2"/>
  <c r="N67" i="2"/>
  <c r="N64" i="2"/>
  <c r="N59" i="2"/>
  <c r="J49" i="2"/>
  <c r="N51" i="2"/>
  <c r="N49" i="2"/>
  <c r="N46" i="2"/>
  <c r="N31" i="2"/>
  <c r="N30" i="2"/>
  <c r="N29" i="2"/>
  <c r="N28" i="2"/>
  <c r="N27" i="2"/>
  <c r="N26" i="2"/>
  <c r="N25" i="2"/>
  <c r="R31" i="2"/>
  <c r="R30" i="2"/>
  <c r="R29" i="2"/>
  <c r="R28" i="2"/>
  <c r="R27" i="2"/>
  <c r="R26" i="2"/>
  <c r="R25" i="2"/>
  <c r="O32" i="2"/>
  <c r="J37" i="2"/>
  <c r="J36" i="2"/>
  <c r="J35" i="2"/>
  <c r="J34" i="2"/>
  <c r="N37" i="2"/>
  <c r="N36" i="2"/>
  <c r="N35" i="2"/>
  <c r="N34" i="2"/>
  <c r="J22" i="2"/>
  <c r="J21" i="2"/>
  <c r="J19" i="2"/>
  <c r="J15" i="2"/>
  <c r="J16" i="2" s="1"/>
  <c r="J12" i="2"/>
  <c r="N22" i="2"/>
  <c r="N21" i="2"/>
  <c r="N19" i="2"/>
  <c r="N16" i="2"/>
  <c r="N15" i="2"/>
  <c r="N12" i="2"/>
  <c r="J10" i="2"/>
  <c r="J7" i="2"/>
  <c r="N10" i="2"/>
  <c r="N7" i="2"/>
  <c r="R77" i="2"/>
  <c r="Q77" i="2"/>
  <c r="V76" i="2"/>
  <c r="U76" i="2"/>
  <c r="T76" i="2"/>
  <c r="S76" i="2"/>
  <c r="S77" i="2" s="1"/>
  <c r="R76" i="2"/>
  <c r="Q76" i="2"/>
  <c r="P76" i="2"/>
  <c r="V75" i="2"/>
  <c r="V77" i="2" s="1"/>
  <c r="U75" i="2"/>
  <c r="U77" i="2" s="1"/>
  <c r="T75" i="2"/>
  <c r="T77" i="2" s="1"/>
  <c r="S75" i="2"/>
  <c r="R75" i="2"/>
  <c r="Q75" i="2"/>
  <c r="P75" i="2"/>
  <c r="P77" i="2" s="1"/>
  <c r="O77" i="2"/>
  <c r="O76" i="2"/>
  <c r="O75" i="2"/>
  <c r="O69" i="2"/>
  <c r="O70" i="2" s="1"/>
  <c r="O67" i="2"/>
  <c r="O64" i="2"/>
  <c r="O59" i="2"/>
  <c r="O51" i="2"/>
  <c r="O49" i="2"/>
  <c r="O46" i="2"/>
  <c r="S72" i="2"/>
  <c r="P73" i="2"/>
  <c r="S73" i="2"/>
  <c r="T73" i="2"/>
  <c r="S69" i="2"/>
  <c r="S70" i="2" s="1"/>
  <c r="S67" i="2"/>
  <c r="S64" i="2"/>
  <c r="R64" i="2"/>
  <c r="AC64" i="2" s="1"/>
  <c r="AC67" i="2" s="1"/>
  <c r="S59" i="2"/>
  <c r="S51" i="2"/>
  <c r="R51" i="2"/>
  <c r="S49" i="2"/>
  <c r="S46" i="2"/>
  <c r="AD72" i="2"/>
  <c r="AC46" i="2"/>
  <c r="AC51" i="2"/>
  <c r="AC54" i="2"/>
  <c r="AC53" i="2"/>
  <c r="AC44" i="2"/>
  <c r="AC41" i="2"/>
  <c r="AC42" i="2"/>
  <c r="AC59" i="2"/>
  <c r="AC60" i="2"/>
  <c r="AC66" i="2"/>
  <c r="AC63" i="2"/>
  <c r="AC62" i="2"/>
  <c r="AC61" i="2"/>
  <c r="AC58" i="2"/>
  <c r="AC57" i="2"/>
  <c r="AC56" i="2"/>
  <c r="AC55" i="2"/>
  <c r="AC50" i="2"/>
  <c r="AC49" i="2"/>
  <c r="AC48" i="2"/>
  <c r="AC47" i="2"/>
  <c r="AC43" i="2"/>
  <c r="AC45" i="2"/>
  <c r="Q73" i="2"/>
  <c r="P69" i="2"/>
  <c r="P70" i="2" s="1"/>
  <c r="P67" i="2"/>
  <c r="P64" i="2"/>
  <c r="P59" i="2"/>
  <c r="P51" i="2"/>
  <c r="P49" i="2"/>
  <c r="P46" i="2"/>
  <c r="T72" i="2"/>
  <c r="U73" i="2"/>
  <c r="T69" i="2"/>
  <c r="T70" i="2" s="1"/>
  <c r="T67" i="2"/>
  <c r="T64" i="2"/>
  <c r="T59" i="2"/>
  <c r="T51" i="2"/>
  <c r="T49" i="2"/>
  <c r="T46" i="2"/>
  <c r="AC37" i="2"/>
  <c r="AC36" i="2"/>
  <c r="AC35" i="2"/>
  <c r="AC34" i="2"/>
  <c r="C34" i="1"/>
  <c r="AD31" i="2"/>
  <c r="AD30" i="2"/>
  <c r="AD29" i="2"/>
  <c r="AD28" i="2"/>
  <c r="AD27" i="2"/>
  <c r="AD26" i="2"/>
  <c r="AD25" i="2"/>
  <c r="AC20" i="2"/>
  <c r="AC18" i="2"/>
  <c r="AC17" i="2"/>
  <c r="AC14" i="2"/>
  <c r="AC13" i="2"/>
  <c r="AC15" i="2" s="1"/>
  <c r="AC11" i="2"/>
  <c r="AC23" i="2"/>
  <c r="AC9" i="2"/>
  <c r="AC8" i="2"/>
  <c r="AC6" i="2"/>
  <c r="AC5" i="2"/>
  <c r="AC4" i="2"/>
  <c r="AC3" i="2"/>
  <c r="AC7" i="2" s="1"/>
  <c r="AC10" i="2" s="1"/>
  <c r="AC12" i="2" s="1"/>
  <c r="O15" i="2"/>
  <c r="AD23" i="2"/>
  <c r="AD54" i="2"/>
  <c r="AD53" i="2"/>
  <c r="AD60" i="2"/>
  <c r="AD63" i="2"/>
  <c r="AD62" i="2"/>
  <c r="AD61" i="2"/>
  <c r="AD58" i="2"/>
  <c r="AD57" i="2"/>
  <c r="AD56" i="2"/>
  <c r="AD55" i="2"/>
  <c r="AD50" i="2"/>
  <c r="AD48" i="2"/>
  <c r="AD47" i="2"/>
  <c r="AD45" i="2"/>
  <c r="AD44" i="2"/>
  <c r="AD43" i="2"/>
  <c r="AD42" i="2"/>
  <c r="AD41" i="2"/>
  <c r="AD11" i="2"/>
  <c r="AD15" i="2"/>
  <c r="AD20" i="2"/>
  <c r="AD18" i="2"/>
  <c r="AD17" i="2"/>
  <c r="AD14" i="2"/>
  <c r="AD13" i="2"/>
  <c r="AD9" i="2"/>
  <c r="AD8" i="2"/>
  <c r="AD6" i="2"/>
  <c r="AD7" i="2" s="1"/>
  <c r="AD10" i="2" s="1"/>
  <c r="AD12" i="2" s="1"/>
  <c r="AD34" i="2" s="1"/>
  <c r="AD5" i="2"/>
  <c r="AD4" i="2"/>
  <c r="AD3" i="2"/>
  <c r="S15" i="2"/>
  <c r="S31" i="2"/>
  <c r="S30" i="2"/>
  <c r="S28" i="2"/>
  <c r="S27" i="2"/>
  <c r="S26" i="2"/>
  <c r="O10" i="2"/>
  <c r="O12" i="2" s="1"/>
  <c r="O34" i="2" s="1"/>
  <c r="O7" i="2"/>
  <c r="S7" i="2"/>
  <c r="S10" i="2" s="1"/>
  <c r="P15" i="2"/>
  <c r="T31" i="2"/>
  <c r="T30" i="2"/>
  <c r="T28" i="2"/>
  <c r="T27" i="2"/>
  <c r="T26" i="2"/>
  <c r="T15" i="2"/>
  <c r="P7" i="2"/>
  <c r="P10" i="2" s="1"/>
  <c r="T7" i="2"/>
  <c r="T10" i="2" s="1"/>
  <c r="Q49" i="2"/>
  <c r="R73" i="2"/>
  <c r="Q59" i="2"/>
  <c r="Q64" i="2" s="1"/>
  <c r="Q67" i="2" s="1"/>
  <c r="Q46" i="2"/>
  <c r="Q51" i="2" s="1"/>
  <c r="U49" i="2"/>
  <c r="U51" i="2" s="1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U15" i="2"/>
  <c r="U7" i="2"/>
  <c r="U10" i="2" s="1"/>
  <c r="U12" i="2" s="1"/>
  <c r="U34" i="2" s="1"/>
  <c r="V7" i="2"/>
  <c r="V72" i="2"/>
  <c r="R59" i="2"/>
  <c r="R67" i="2" s="1"/>
  <c r="R49" i="2"/>
  <c r="R46" i="2"/>
  <c r="R69" i="2" s="1"/>
  <c r="R70" i="2" s="1"/>
  <c r="AD81" i="2" l="1"/>
  <c r="L51" i="2"/>
  <c r="J67" i="2"/>
  <c r="J69" i="2"/>
  <c r="J70" i="2" s="1"/>
  <c r="I67" i="2"/>
  <c r="I69" i="2"/>
  <c r="I70" i="2" s="1"/>
  <c r="I19" i="2"/>
  <c r="M25" i="2"/>
  <c r="AC69" i="2"/>
  <c r="AC70" i="2" s="1"/>
  <c r="T32" i="2"/>
  <c r="T25" i="2"/>
  <c r="T12" i="2"/>
  <c r="T34" i="2" s="1"/>
  <c r="S12" i="2"/>
  <c r="S25" i="2"/>
  <c r="Q12" i="2"/>
  <c r="Q34" i="2" s="1"/>
  <c r="Q32" i="2"/>
  <c r="P32" i="2"/>
  <c r="P12" i="2"/>
  <c r="P34" i="2" s="1"/>
  <c r="T29" i="2"/>
  <c r="AD16" i="2"/>
  <c r="U32" i="2"/>
  <c r="O16" i="2"/>
  <c r="Q16" i="2"/>
  <c r="U25" i="2"/>
  <c r="S29" i="2"/>
  <c r="U29" i="2"/>
  <c r="P16" i="2"/>
  <c r="AC16" i="2"/>
  <c r="Q69" i="2"/>
  <c r="Q70" i="2" s="1"/>
  <c r="U69" i="2"/>
  <c r="U70" i="2" s="1"/>
  <c r="U16" i="2"/>
  <c r="I21" i="2" l="1"/>
  <c r="I37" i="2"/>
  <c r="Q19" i="2"/>
  <c r="Q35" i="2"/>
  <c r="P19" i="2"/>
  <c r="P35" i="2"/>
  <c r="O35" i="2"/>
  <c r="O19" i="2"/>
  <c r="U19" i="2"/>
  <c r="U35" i="2"/>
  <c r="AD19" i="2"/>
  <c r="AD35" i="2"/>
  <c r="S34" i="2"/>
  <c r="S16" i="2"/>
  <c r="T16" i="2"/>
  <c r="T35" i="2"/>
  <c r="T19" i="2"/>
  <c r="I22" i="2" l="1"/>
  <c r="I36" i="2"/>
  <c r="O21" i="2"/>
  <c r="O37" i="2"/>
  <c r="S35" i="2"/>
  <c r="S19" i="2"/>
  <c r="U21" i="2"/>
  <c r="U37" i="2"/>
  <c r="P21" i="2"/>
  <c r="P37" i="2"/>
  <c r="AD21" i="2"/>
  <c r="AD37" i="2"/>
  <c r="Q21" i="2"/>
  <c r="Q37" i="2"/>
  <c r="T21" i="2"/>
  <c r="T37" i="2"/>
  <c r="P22" i="2" l="1"/>
  <c r="P36" i="2"/>
  <c r="U22" i="2"/>
  <c r="U36" i="2"/>
  <c r="Q22" i="2"/>
  <c r="Q36" i="2"/>
  <c r="O36" i="2"/>
  <c r="O22" i="2"/>
  <c r="S37" i="2"/>
  <c r="S21" i="2"/>
  <c r="AD36" i="2"/>
  <c r="AD22" i="2"/>
  <c r="T22" i="2"/>
  <c r="T36" i="2"/>
  <c r="S22" i="2" l="1"/>
  <c r="S36" i="2"/>
  <c r="V49" i="2" l="1"/>
  <c r="AD49" i="2" s="1"/>
  <c r="V59" i="2" l="1"/>
  <c r="V46" i="2"/>
  <c r="AD46" i="2" s="1"/>
  <c r="V31" i="2"/>
  <c r="V30" i="2"/>
  <c r="V28" i="2"/>
  <c r="V27" i="2"/>
  <c r="V26" i="2"/>
  <c r="V51" i="2" l="1"/>
  <c r="AD51" i="2" s="1"/>
  <c r="V64" i="2"/>
  <c r="AD64" i="2" s="1"/>
  <c r="AD67" i="2" s="1"/>
  <c r="AD59" i="2"/>
  <c r="V69" i="2"/>
  <c r="V70" i="2" s="1"/>
  <c r="V67" i="2"/>
  <c r="R7" i="2"/>
  <c r="R10" i="2" s="1"/>
  <c r="R15" i="2"/>
  <c r="V15" i="2"/>
  <c r="R32" i="2" l="1"/>
  <c r="S32" i="2"/>
  <c r="AD69" i="2"/>
  <c r="AD70" i="2" s="1"/>
  <c r="V10" i="2"/>
  <c r="V29" i="2"/>
  <c r="R12" i="2"/>
  <c r="R34" i="2" s="1"/>
  <c r="C8" i="1"/>
  <c r="C12" i="1" s="1"/>
  <c r="C33" i="1" s="1"/>
  <c r="V25" i="2" l="1"/>
  <c r="V32" i="2"/>
  <c r="V12" i="2"/>
  <c r="V34" i="2" s="1"/>
  <c r="R16" i="2"/>
  <c r="V16" i="2"/>
  <c r="V19" i="2" s="1"/>
  <c r="V21" i="2" s="1"/>
  <c r="R19" i="2"/>
  <c r="AC19" i="2" s="1"/>
  <c r="AC21" i="2" s="1"/>
  <c r="R35" i="2"/>
  <c r="AC22" i="2" l="1"/>
  <c r="V37" i="2"/>
  <c r="V35" i="2"/>
  <c r="V22" i="2"/>
  <c r="V36" i="2"/>
  <c r="R21" i="2"/>
  <c r="R22" i="2" s="1"/>
  <c r="R37" i="2"/>
  <c r="R36" i="2" l="1"/>
</calcChain>
</file>

<file path=xl/sharedStrings.xml><?xml version="1.0" encoding="utf-8"?>
<sst xmlns="http://schemas.openxmlformats.org/spreadsheetml/2006/main" count="214" uniqueCount="141">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</sst>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3" fontId="1" fillId="4" borderId="0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12700</xdr:rowOff>
    </xdr:from>
    <xdr:to>
      <xdr:col>23</xdr:col>
      <xdr:colOff>12700</xdr:colOff>
      <xdr:row>86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4662150" y="12700"/>
          <a:ext cx="0" cy="13963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86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4224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tabSelected="1" zoomScaleNormal="100" workbookViewId="0">
      <selection activeCell="C27" sqref="C27:D27"/>
    </sheetView>
  </sheetViews>
  <sheetFormatPr defaultColWidth="9.140625"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1:22" ht="15" x14ac:dyDescent="0.25">
      <c r="B2" s="2" t="s">
        <v>0</v>
      </c>
      <c r="F2"/>
    </row>
    <row r="3" spans="1:22" x14ac:dyDescent="0.2">
      <c r="B3" s="3" t="s">
        <v>1</v>
      </c>
    </row>
    <row r="5" spans="1:22" x14ac:dyDescent="0.2">
      <c r="B5" s="60" t="s">
        <v>2</v>
      </c>
      <c r="C5" s="61"/>
      <c r="D5" s="62"/>
      <c r="T5" s="60" t="s">
        <v>134</v>
      </c>
      <c r="U5" s="61"/>
      <c r="V5" s="62"/>
    </row>
    <row r="6" spans="1:22" x14ac:dyDescent="0.2">
      <c r="B6" s="5" t="s">
        <v>3</v>
      </c>
      <c r="C6" s="4">
        <v>95.33</v>
      </c>
      <c r="D6" s="39"/>
      <c r="T6" s="43" t="s">
        <v>135</v>
      </c>
      <c r="U6" s="7"/>
      <c r="V6" s="8"/>
    </row>
    <row r="7" spans="1:22" x14ac:dyDescent="0.2">
      <c r="B7" s="5" t="s">
        <v>4</v>
      </c>
      <c r="C7" s="37">
        <v>1567.1</v>
      </c>
      <c r="D7" s="39" t="s">
        <v>68</v>
      </c>
      <c r="T7" s="42" t="s">
        <v>90</v>
      </c>
      <c r="U7" s="7"/>
      <c r="V7" s="8"/>
    </row>
    <row r="8" spans="1:22" x14ac:dyDescent="0.2">
      <c r="B8" s="5" t="s">
        <v>5</v>
      </c>
      <c r="C8" s="37">
        <f>C6*C7</f>
        <v>149391.64299999998</v>
      </c>
      <c r="D8" s="39"/>
      <c r="T8" s="42" t="s">
        <v>89</v>
      </c>
      <c r="U8" s="7"/>
      <c r="V8" s="8"/>
    </row>
    <row r="9" spans="1:22" x14ac:dyDescent="0.2">
      <c r="B9" s="5" t="s">
        <v>6</v>
      </c>
      <c r="C9" s="36">
        <f>'Financial Model'!W75</f>
        <v>11876</v>
      </c>
      <c r="D9" s="39" t="s">
        <v>68</v>
      </c>
      <c r="T9" s="42" t="s">
        <v>91</v>
      </c>
      <c r="U9" s="7"/>
      <c r="V9" s="8"/>
    </row>
    <row r="10" spans="1:22" x14ac:dyDescent="0.2">
      <c r="B10" s="5" t="s">
        <v>7</v>
      </c>
      <c r="C10" s="36">
        <f>'Financial Model'!W76</f>
        <v>9431</v>
      </c>
      <c r="D10" s="39" t="s">
        <v>68</v>
      </c>
      <c r="T10" s="42" t="s">
        <v>92</v>
      </c>
      <c r="U10" s="7"/>
      <c r="V10" s="8"/>
    </row>
    <row r="11" spans="1:22" x14ac:dyDescent="0.2">
      <c r="B11" s="5" t="s">
        <v>8</v>
      </c>
      <c r="C11" s="36">
        <f>'Financial Model'!W77</f>
        <v>2445</v>
      </c>
      <c r="D11" s="39" t="s">
        <v>68</v>
      </c>
      <c r="T11" s="43" t="s">
        <v>94</v>
      </c>
      <c r="U11" s="7"/>
      <c r="V11" s="8"/>
    </row>
    <row r="12" spans="1:22" x14ac:dyDescent="0.2">
      <c r="B12" s="6" t="s">
        <v>9</v>
      </c>
      <c r="C12" s="38">
        <f>C8-C11</f>
        <v>146946.64299999998</v>
      </c>
      <c r="D12" s="40"/>
      <c r="T12" s="44" t="s">
        <v>95</v>
      </c>
      <c r="U12" s="9"/>
      <c r="V12" s="10"/>
    </row>
    <row r="15" spans="1:22" x14ac:dyDescent="0.2">
      <c r="B15" s="60" t="s">
        <v>10</v>
      </c>
      <c r="C15" s="61"/>
      <c r="D15" s="62"/>
    </row>
    <row r="16" spans="1:22" x14ac:dyDescent="0.2">
      <c r="A16" s="1" t="s">
        <v>25</v>
      </c>
      <c r="B16" s="13" t="s">
        <v>11</v>
      </c>
      <c r="C16" s="54" t="s">
        <v>24</v>
      </c>
      <c r="D16" s="55"/>
    </row>
    <row r="17" spans="1:4" x14ac:dyDescent="0.2">
      <c r="A17" s="1" t="s">
        <v>26</v>
      </c>
      <c r="B17" s="13" t="s">
        <v>12</v>
      </c>
      <c r="C17" s="54" t="s">
        <v>27</v>
      </c>
      <c r="D17" s="55"/>
    </row>
    <row r="18" spans="1:4" x14ac:dyDescent="0.2">
      <c r="A18" s="15" t="s">
        <v>30</v>
      </c>
      <c r="B18" s="13" t="s">
        <v>28</v>
      </c>
      <c r="C18" s="54" t="s">
        <v>29</v>
      </c>
      <c r="D18" s="55"/>
    </row>
    <row r="19" spans="1:4" x14ac:dyDescent="0.2">
      <c r="B19" s="14" t="s">
        <v>22</v>
      </c>
      <c r="C19" s="58" t="s">
        <v>23</v>
      </c>
      <c r="D19" s="59"/>
    </row>
    <row r="22" spans="1:4" x14ac:dyDescent="0.2">
      <c r="B22" s="60" t="s">
        <v>13</v>
      </c>
      <c r="C22" s="61"/>
      <c r="D22" s="62"/>
    </row>
    <row r="23" spans="1:4" x14ac:dyDescent="0.2">
      <c r="B23" s="11" t="s">
        <v>14</v>
      </c>
      <c r="C23" s="54" t="s">
        <v>21</v>
      </c>
      <c r="D23" s="55"/>
    </row>
    <row r="24" spans="1:4" x14ac:dyDescent="0.2">
      <c r="B24" s="11" t="s">
        <v>15</v>
      </c>
      <c r="C24" s="54">
        <v>1964</v>
      </c>
      <c r="D24" s="55"/>
    </row>
    <row r="25" spans="1:4" x14ac:dyDescent="0.2">
      <c r="B25" s="11" t="s">
        <v>17</v>
      </c>
      <c r="C25" s="65"/>
      <c r="D25" s="66"/>
    </row>
    <row r="26" spans="1:4" x14ac:dyDescent="0.2">
      <c r="B26" s="11" t="s">
        <v>16</v>
      </c>
      <c r="C26" s="67">
        <f>'Financial Model'!W44</f>
        <v>9662</v>
      </c>
      <c r="D26" s="55"/>
    </row>
    <row r="27" spans="1:4" x14ac:dyDescent="0.2">
      <c r="B27" s="11"/>
      <c r="C27" s="65"/>
      <c r="D27" s="66"/>
    </row>
    <row r="28" spans="1:4" x14ac:dyDescent="0.2">
      <c r="B28" s="11" t="s">
        <v>18</v>
      </c>
      <c r="C28" s="53" t="s">
        <v>68</v>
      </c>
      <c r="D28" s="68">
        <v>44833</v>
      </c>
    </row>
    <row r="29" spans="1:4" x14ac:dyDescent="0.2">
      <c r="B29" s="12" t="s">
        <v>19</v>
      </c>
      <c r="C29" s="63" t="s">
        <v>31</v>
      </c>
      <c r="D29" s="64"/>
    </row>
    <row r="32" spans="1:4" x14ac:dyDescent="0.2">
      <c r="B32" s="60" t="s">
        <v>20</v>
      </c>
      <c r="C32" s="61"/>
      <c r="D32" s="62"/>
    </row>
    <row r="33" spans="2:4" x14ac:dyDescent="0.2">
      <c r="B33" s="11" t="s">
        <v>127</v>
      </c>
      <c r="C33" s="56">
        <f>C12/('Financial Model'!AD21*1000)</f>
        <v>24.304770592127053</v>
      </c>
      <c r="D33" s="57"/>
    </row>
    <row r="34" spans="2:4" x14ac:dyDescent="0.2">
      <c r="B34" s="11" t="s">
        <v>128</v>
      </c>
      <c r="C34" s="56">
        <f>C6/('Financial Model'!AD22*1000)</f>
        <v>24.880641209063874</v>
      </c>
      <c r="D34" s="57"/>
    </row>
    <row r="35" spans="2:4" x14ac:dyDescent="0.2">
      <c r="B35" s="11" t="s">
        <v>129</v>
      </c>
      <c r="C35" s="54"/>
      <c r="D35" s="55"/>
    </row>
    <row r="36" spans="2:4" x14ac:dyDescent="0.2">
      <c r="B36" s="11" t="s">
        <v>130</v>
      </c>
      <c r="C36" s="56">
        <f>C6/'Financial Model'!W70</f>
        <v>9.4420201618000252</v>
      </c>
      <c r="D36" s="57"/>
    </row>
    <row r="37" spans="2:4" x14ac:dyDescent="0.2">
      <c r="B37" s="11"/>
      <c r="C37" s="54"/>
      <c r="D37" s="55"/>
    </row>
    <row r="38" spans="2:4" x14ac:dyDescent="0.2">
      <c r="B38" s="11" t="s">
        <v>131</v>
      </c>
      <c r="C38" s="56">
        <f>'Financial Model'!AC79/('Financial Model'!AC22*1000)</f>
        <v>37.504159682207103</v>
      </c>
      <c r="D38" s="57"/>
    </row>
    <row r="39" spans="2:4" x14ac:dyDescent="0.2">
      <c r="B39" s="11" t="s">
        <v>132</v>
      </c>
      <c r="C39" s="54"/>
      <c r="D39" s="55"/>
    </row>
    <row r="40" spans="2:4" x14ac:dyDescent="0.2">
      <c r="B40" s="12" t="s">
        <v>133</v>
      </c>
      <c r="C40" s="58"/>
      <c r="D40" s="59"/>
    </row>
  </sheetData>
  <mergeCells count="23">
    <mergeCell ref="C29:D29"/>
    <mergeCell ref="B32:D32"/>
    <mergeCell ref="B22:D22"/>
    <mergeCell ref="C23:D23"/>
    <mergeCell ref="C24:D24"/>
    <mergeCell ref="C25:D25"/>
    <mergeCell ref="C26:D26"/>
    <mergeCell ref="C27:D27"/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O85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Q30" sqref="Q30"/>
    </sheetView>
  </sheetViews>
  <sheetFormatPr defaultColWidth="9.140625" defaultRowHeight="12.75" x14ac:dyDescent="0.2"/>
  <cols>
    <col min="1" max="1" width="3.85546875" style="1" customWidth="1"/>
    <col min="2" max="2" width="23.85546875" style="1" bestFit="1" customWidth="1"/>
    <col min="3" max="17" width="9.140625" style="1"/>
    <col min="18" max="18" width="9.140625" style="1" customWidth="1"/>
    <col min="19" max="20" width="9.140625" style="1"/>
    <col min="21" max="22" width="9.140625" style="1" customWidth="1"/>
    <col min="23" max="16384" width="9.140625" style="1"/>
  </cols>
  <sheetData>
    <row r="1" spans="1:41" s="16" customFormat="1" x14ac:dyDescent="0.2">
      <c r="B1" s="46" t="s">
        <v>137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26" t="s">
        <v>56</v>
      </c>
      <c r="L1" s="26" t="s">
        <v>57</v>
      </c>
      <c r="M1" s="26" t="s">
        <v>58</v>
      </c>
      <c r="N1" s="2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26" t="s">
        <v>64</v>
      </c>
      <c r="T1" s="26" t="s">
        <v>65</v>
      </c>
      <c r="U1" s="26" t="s">
        <v>66</v>
      </c>
      <c r="V1" s="26" t="s">
        <v>67</v>
      </c>
      <c r="W1" s="26" t="s">
        <v>68</v>
      </c>
      <c r="Z1" s="16" t="s">
        <v>32</v>
      </c>
      <c r="AA1" s="16" t="s">
        <v>33</v>
      </c>
      <c r="AB1" s="16" t="s">
        <v>34</v>
      </c>
      <c r="AC1" s="16" t="s">
        <v>35</v>
      </c>
      <c r="AD1" s="16" t="s">
        <v>36</v>
      </c>
      <c r="AE1" s="16" t="s">
        <v>37</v>
      </c>
      <c r="AF1" s="16" t="s">
        <v>38</v>
      </c>
      <c r="AG1" s="16" t="s">
        <v>39</v>
      </c>
      <c r="AH1" s="16" t="s">
        <v>40</v>
      </c>
      <c r="AI1" s="16" t="s">
        <v>41</v>
      </c>
      <c r="AJ1" s="16" t="s">
        <v>42</v>
      </c>
      <c r="AK1" s="16" t="s">
        <v>43</v>
      </c>
      <c r="AL1" s="16" t="s">
        <v>44</v>
      </c>
      <c r="AM1" s="16" t="s">
        <v>45</v>
      </c>
      <c r="AN1" s="16" t="s">
        <v>46</v>
      </c>
      <c r="AO1" s="16" t="s">
        <v>47</v>
      </c>
    </row>
    <row r="2" spans="1:41" s="22" customFormat="1" x14ac:dyDescent="0.2">
      <c r="A2" s="24"/>
      <c r="G2" s="23">
        <v>43343</v>
      </c>
      <c r="H2" s="23">
        <v>43434</v>
      </c>
      <c r="I2" s="23">
        <v>43524</v>
      </c>
      <c r="J2" s="23">
        <v>43616</v>
      </c>
      <c r="K2" s="23">
        <v>43708</v>
      </c>
      <c r="L2" s="23">
        <v>43799</v>
      </c>
      <c r="M2" s="23">
        <v>43890</v>
      </c>
      <c r="N2" s="23">
        <v>43982</v>
      </c>
      <c r="O2" s="23">
        <v>44074</v>
      </c>
      <c r="P2" s="23">
        <v>44165</v>
      </c>
      <c r="Q2" s="23">
        <v>44255</v>
      </c>
      <c r="R2" s="23">
        <v>44347</v>
      </c>
      <c r="S2" s="23">
        <v>44439</v>
      </c>
      <c r="T2" s="23">
        <v>44530</v>
      </c>
      <c r="U2" s="23">
        <v>44620</v>
      </c>
      <c r="V2" s="23">
        <v>44712</v>
      </c>
      <c r="W2" s="23">
        <v>44804</v>
      </c>
      <c r="AA2" s="23">
        <v>43616</v>
      </c>
      <c r="AB2" s="23">
        <v>43982</v>
      </c>
      <c r="AC2" s="23">
        <v>44347</v>
      </c>
      <c r="AD2" s="23">
        <v>44712</v>
      </c>
    </row>
    <row r="3" spans="1:41" s="29" customFormat="1" x14ac:dyDescent="0.2">
      <c r="B3" s="31" t="s">
        <v>89</v>
      </c>
      <c r="G3" s="29">
        <v>6.0359999999999996</v>
      </c>
      <c r="H3" s="29">
        <v>5.5650000000000004</v>
      </c>
      <c r="I3" s="29">
        <v>6.1219999999999999</v>
      </c>
      <c r="J3" s="29">
        <v>6.4989999999999997</v>
      </c>
      <c r="K3" s="29">
        <v>6.5209999999999999</v>
      </c>
      <c r="L3" s="29">
        <v>6.2060000000000004</v>
      </c>
      <c r="M3" s="29">
        <v>6.3769999999999998</v>
      </c>
      <c r="N3" s="29">
        <v>4.2009999999999996</v>
      </c>
      <c r="O3" s="29">
        <v>6.7679999999999998</v>
      </c>
      <c r="P3" s="29">
        <v>6.8010000000000002</v>
      </c>
      <c r="Q3" s="29">
        <v>6.5049999999999999</v>
      </c>
      <c r="R3" s="29">
        <v>7.9470000000000001</v>
      </c>
      <c r="S3" s="29">
        <v>7.718</v>
      </c>
      <c r="T3" s="29">
        <v>6.78</v>
      </c>
      <c r="U3" s="29">
        <v>6.66</v>
      </c>
      <c r="V3" s="29">
        <v>7.9850000000000003</v>
      </c>
      <c r="W3" s="29">
        <v>8.1140000000000008</v>
      </c>
      <c r="AA3" s="29">
        <f>SUM(G3:J3)</f>
        <v>24.221999999999998</v>
      </c>
      <c r="AB3" s="29">
        <f>SUM(K3:N3)</f>
        <v>23.305</v>
      </c>
      <c r="AC3" s="29">
        <f>SUM(O3:R3)</f>
        <v>28.020999999999997</v>
      </c>
      <c r="AD3" s="29">
        <f>SUM(S3:V3)</f>
        <v>29.143000000000001</v>
      </c>
    </row>
    <row r="4" spans="1:41" s="29" customFormat="1" x14ac:dyDescent="0.2">
      <c r="B4" s="31" t="s">
        <v>90</v>
      </c>
      <c r="G4" s="29">
        <v>2.9489999999999998</v>
      </c>
      <c r="H4" s="29">
        <v>3.0489999999999999</v>
      </c>
      <c r="I4" s="29">
        <v>2.7069999999999999</v>
      </c>
      <c r="J4" s="29">
        <v>2.8450000000000002</v>
      </c>
      <c r="K4" s="29">
        <v>3.121</v>
      </c>
      <c r="L4" s="29">
        <v>3.2869999999999999</v>
      </c>
      <c r="M4" s="29">
        <v>2.9049999999999998</v>
      </c>
      <c r="N4" s="29">
        <v>1.64</v>
      </c>
      <c r="O4" s="29">
        <v>2.875</v>
      </c>
      <c r="P4" s="29">
        <v>3.585</v>
      </c>
      <c r="Q4" s="29">
        <v>2.9660000000000002</v>
      </c>
      <c r="R4" s="29">
        <v>3.4390000000000001</v>
      </c>
      <c r="S4" s="29">
        <v>3.45</v>
      </c>
      <c r="T4" s="29">
        <v>3.6480000000000001</v>
      </c>
      <c r="U4" s="29">
        <v>3.2320000000000002</v>
      </c>
      <c r="V4" s="29">
        <v>3.2370000000000001</v>
      </c>
      <c r="W4" s="29">
        <v>3.4340000000000002</v>
      </c>
      <c r="AA4" s="29">
        <f t="shared" ref="AA4:AA9" si="0">SUM(G4:J4)</f>
        <v>11.549999999999999</v>
      </c>
      <c r="AB4" s="29">
        <f t="shared" ref="AB4:AB5" si="1">SUM(K4:N4)</f>
        <v>10.952999999999999</v>
      </c>
      <c r="AC4" s="29">
        <f>SUM(O4:R4)</f>
        <v>12.865</v>
      </c>
      <c r="AD4" s="29">
        <f>SUM(S4:V4)</f>
        <v>13.567000000000002</v>
      </c>
    </row>
    <row r="5" spans="1:41" s="29" customFormat="1" x14ac:dyDescent="0.2">
      <c r="B5" s="31" t="s">
        <v>91</v>
      </c>
      <c r="G5" s="29">
        <v>0.41599999999999998</v>
      </c>
      <c r="H5" s="29">
        <v>0.32300000000000001</v>
      </c>
      <c r="I5" s="29">
        <v>0.311</v>
      </c>
      <c r="J5" s="29">
        <v>0.35399999999999998</v>
      </c>
      <c r="K5" s="29">
        <v>0.44800000000000001</v>
      </c>
      <c r="L5" s="29">
        <v>0.34100000000000003</v>
      </c>
      <c r="M5" s="29">
        <v>0.32600000000000001</v>
      </c>
      <c r="N5" s="29">
        <v>0.16500000000000001</v>
      </c>
      <c r="O5" s="29">
        <v>0.371</v>
      </c>
      <c r="P5" s="29">
        <v>0.34699999999999998</v>
      </c>
      <c r="Q5" s="29">
        <v>0.29599999999999999</v>
      </c>
      <c r="R5" s="29">
        <v>0.36799999999999999</v>
      </c>
      <c r="S5" s="29">
        <v>0.46500000000000002</v>
      </c>
      <c r="T5" s="29">
        <v>0.38200000000000001</v>
      </c>
      <c r="U5" s="29">
        <v>0.39</v>
      </c>
      <c r="V5" s="29">
        <v>0.38700000000000001</v>
      </c>
      <c r="W5" s="29">
        <v>0.48599999999999999</v>
      </c>
      <c r="AA5" s="29">
        <f t="shared" si="0"/>
        <v>1.4039999999999999</v>
      </c>
      <c r="AB5" s="29">
        <f t="shared" si="1"/>
        <v>1.28</v>
      </c>
      <c r="AC5" s="29">
        <f>SUM(O5:R5)</f>
        <v>1.3820000000000001</v>
      </c>
      <c r="AD5" s="29">
        <f>SUM(S5:V5)</f>
        <v>1.6240000000000001</v>
      </c>
    </row>
    <row r="6" spans="1:41" s="29" customFormat="1" x14ac:dyDescent="0.2">
      <c r="B6" s="31" t="s">
        <v>92</v>
      </c>
      <c r="G6" s="29">
        <v>1.6E-2</v>
      </c>
      <c r="H6" s="29">
        <v>8.9999999999999993E-3</v>
      </c>
      <c r="I6" s="29">
        <v>8.0000000000000002E-3</v>
      </c>
      <c r="J6" s="29">
        <v>8.9999999999999993E-3</v>
      </c>
      <c r="K6" s="29">
        <v>6.0000000000000001E-3</v>
      </c>
      <c r="L6" s="29">
        <v>0.01</v>
      </c>
      <c r="M6" s="29">
        <v>8.0000000000000002E-3</v>
      </c>
      <c r="N6" s="29">
        <v>6.0000000000000001E-3</v>
      </c>
      <c r="O6" s="29">
        <v>4.0000000000000001E-3</v>
      </c>
      <c r="P6" s="29">
        <v>8.0000000000000002E-3</v>
      </c>
      <c r="Q6" s="29">
        <v>6.0000000000000001E-3</v>
      </c>
      <c r="R6" s="29">
        <v>7.0000000000000001E-3</v>
      </c>
      <c r="S6" s="29">
        <v>7.0000000000000001E-3</v>
      </c>
      <c r="T6" s="29">
        <v>6.0000000000000001E-3</v>
      </c>
      <c r="U6" s="29">
        <v>4.1000000000000002E-2</v>
      </c>
      <c r="V6" s="29">
        <v>4.8000000000000001E-2</v>
      </c>
      <c r="W6" s="29">
        <v>1.4E-2</v>
      </c>
      <c r="AA6" s="29">
        <f t="shared" si="0"/>
        <v>4.2000000000000003E-2</v>
      </c>
      <c r="AB6" s="29">
        <f>SUM(K6:N6)</f>
        <v>0.03</v>
      </c>
      <c r="AC6" s="29">
        <f>SUM(O6:R6)</f>
        <v>2.5000000000000001E-2</v>
      </c>
      <c r="AD6" s="29">
        <f>SUM(S6:V6)</f>
        <v>0.10200000000000001</v>
      </c>
    </row>
    <row r="7" spans="1:41" s="27" customFormat="1" x14ac:dyDescent="0.2">
      <c r="B7" s="32" t="s">
        <v>93</v>
      </c>
      <c r="G7" s="27">
        <f t="shared" ref="G7:W7" si="2">SUM(G3:G6)</f>
        <v>9.4169999999999998</v>
      </c>
      <c r="H7" s="27">
        <f t="shared" si="2"/>
        <v>8.9460000000000015</v>
      </c>
      <c r="I7" s="27">
        <f t="shared" si="2"/>
        <v>9.1479999999999997</v>
      </c>
      <c r="J7" s="27">
        <f t="shared" si="2"/>
        <v>9.706999999999999</v>
      </c>
      <c r="K7" s="27">
        <f t="shared" si="2"/>
        <v>10.096</v>
      </c>
      <c r="L7" s="27">
        <f t="shared" si="2"/>
        <v>9.8439999999999994</v>
      </c>
      <c r="M7" s="27">
        <f t="shared" si="2"/>
        <v>9.6159999999999997</v>
      </c>
      <c r="N7" s="27">
        <f t="shared" si="2"/>
        <v>6.0119999999999996</v>
      </c>
      <c r="O7" s="27">
        <f t="shared" si="2"/>
        <v>10.018000000000001</v>
      </c>
      <c r="P7" s="27">
        <f t="shared" si="2"/>
        <v>10.740999999999998</v>
      </c>
      <c r="Q7" s="27">
        <f t="shared" si="2"/>
        <v>9.7729999999999997</v>
      </c>
      <c r="R7" s="27">
        <f t="shared" si="2"/>
        <v>11.760999999999999</v>
      </c>
      <c r="S7" s="27">
        <f t="shared" si="2"/>
        <v>11.639999999999999</v>
      </c>
      <c r="T7" s="27">
        <f t="shared" si="2"/>
        <v>10.816000000000001</v>
      </c>
      <c r="U7" s="27">
        <f t="shared" si="2"/>
        <v>10.323</v>
      </c>
      <c r="V7" s="27">
        <f t="shared" si="2"/>
        <v>11.657000000000002</v>
      </c>
      <c r="W7" s="27">
        <f t="shared" si="2"/>
        <v>12.048000000000002</v>
      </c>
      <c r="AA7" s="27">
        <f>SUM(AA3:AA6)</f>
        <v>37.218000000000004</v>
      </c>
      <c r="AB7" s="27">
        <f>SUM(AB3:AB6)</f>
        <v>35.567999999999998</v>
      </c>
      <c r="AC7" s="27">
        <f>SUM(AC3:AC6)</f>
        <v>42.292999999999992</v>
      </c>
      <c r="AD7" s="27">
        <f>SUM(AD3:AD6)</f>
        <v>44.436</v>
      </c>
    </row>
    <row r="8" spans="1:41" s="27" customFormat="1" x14ac:dyDescent="0.2">
      <c r="B8" s="32" t="s">
        <v>96</v>
      </c>
      <c r="G8" s="27">
        <v>0.52700000000000002</v>
      </c>
      <c r="H8" s="27">
        <v>0.42499999999999999</v>
      </c>
      <c r="I8" s="27">
        <v>0.46300000000000002</v>
      </c>
      <c r="J8" s="27">
        <v>0.49099999999999999</v>
      </c>
      <c r="K8" s="27">
        <v>0.55500000000000005</v>
      </c>
      <c r="L8" s="27">
        <v>0.48</v>
      </c>
      <c r="M8" s="27">
        <v>0.50600000000000001</v>
      </c>
      <c r="N8" s="48">
        <v>0.30499999999999999</v>
      </c>
      <c r="O8" s="27">
        <v>0.56299999999999994</v>
      </c>
      <c r="P8" s="27">
        <v>0.47599999999999998</v>
      </c>
      <c r="Q8" s="27">
        <v>0.56999999999999995</v>
      </c>
      <c r="R8" s="27">
        <v>0.59599999999999997</v>
      </c>
      <c r="S8" s="27">
        <v>0.629</v>
      </c>
      <c r="T8" s="27">
        <v>0.55700000000000005</v>
      </c>
      <c r="U8" s="27">
        <v>0.56699999999999995</v>
      </c>
      <c r="V8" s="27">
        <v>0.59299999999999997</v>
      </c>
      <c r="W8" s="27">
        <v>0.64300000000000002</v>
      </c>
      <c r="AA8" s="29">
        <f t="shared" si="0"/>
        <v>1.9060000000000001</v>
      </c>
      <c r="AB8" s="29">
        <f t="shared" ref="AB8:AB9" si="3">SUM(K8:N8)</f>
        <v>1.8460000000000001</v>
      </c>
      <c r="AC8" s="29">
        <f>SUM(O8:R8)</f>
        <v>2.2050000000000001</v>
      </c>
      <c r="AD8" s="29">
        <f t="shared" ref="AD8:AD14" si="4">SUM(S8:V8)</f>
        <v>2.3460000000000001</v>
      </c>
    </row>
    <row r="9" spans="1:41" s="27" customFormat="1" x14ac:dyDescent="0.2">
      <c r="B9" s="32" t="s">
        <v>97</v>
      </c>
      <c r="G9" s="27">
        <v>4.0000000000000001E-3</v>
      </c>
      <c r="H9" s="27">
        <v>3.0000000000000001E-3</v>
      </c>
      <c r="I9" s="27">
        <v>0</v>
      </c>
      <c r="J9" s="27">
        <v>-1.4E-2</v>
      </c>
      <c r="K9" s="27">
        <v>8.9999999999999993E-3</v>
      </c>
      <c r="L9" s="27">
        <v>2E-3</v>
      </c>
      <c r="M9" s="27">
        <v>-1.7999999999999999E-2</v>
      </c>
      <c r="N9" s="27">
        <v>-4.0000000000000001E-3</v>
      </c>
      <c r="O9" s="27">
        <v>1.2999999999999999E-2</v>
      </c>
      <c r="P9" s="27">
        <v>2.5999999999999999E-2</v>
      </c>
      <c r="Q9" s="27">
        <v>1.4E-2</v>
      </c>
      <c r="R9" s="27">
        <v>-1.2999999999999999E-2</v>
      </c>
      <c r="S9" s="27">
        <v>-2.1000000000000001E-2</v>
      </c>
      <c r="T9" s="27">
        <v>-1.6E-2</v>
      </c>
      <c r="U9" s="27">
        <v>-1.9E-2</v>
      </c>
      <c r="V9" s="27">
        <v>-1.6E-2</v>
      </c>
      <c r="W9" s="27">
        <v>-4.0000000000000001E-3</v>
      </c>
      <c r="AA9" s="29">
        <f t="shared" si="0"/>
        <v>-7.0000000000000001E-3</v>
      </c>
      <c r="AB9" s="29">
        <f t="shared" si="3"/>
        <v>-1.0999999999999999E-2</v>
      </c>
      <c r="AC9" s="29">
        <f>SUM(O9:R9)</f>
        <v>0.04</v>
      </c>
      <c r="AD9" s="29">
        <f t="shared" si="4"/>
        <v>-7.2000000000000008E-2</v>
      </c>
    </row>
    <row r="10" spans="1:41" s="3" customFormat="1" x14ac:dyDescent="0.2">
      <c r="B10" s="3" t="s">
        <v>69</v>
      </c>
      <c r="G10" s="19">
        <f t="shared" ref="G10:W10" si="5">G7+G8+G9</f>
        <v>9.9479999999999986</v>
      </c>
      <c r="H10" s="19">
        <f t="shared" si="5"/>
        <v>9.3740000000000023</v>
      </c>
      <c r="I10" s="19">
        <f t="shared" si="5"/>
        <v>9.6109999999999989</v>
      </c>
      <c r="J10" s="19">
        <f t="shared" si="5"/>
        <v>10.183999999999999</v>
      </c>
      <c r="K10" s="19">
        <f t="shared" si="5"/>
        <v>10.66</v>
      </c>
      <c r="L10" s="19">
        <f t="shared" si="5"/>
        <v>10.326000000000001</v>
      </c>
      <c r="M10" s="19">
        <f t="shared" si="5"/>
        <v>10.103999999999999</v>
      </c>
      <c r="N10" s="19">
        <f t="shared" si="5"/>
        <v>6.3129999999999997</v>
      </c>
      <c r="O10" s="19">
        <f t="shared" si="5"/>
        <v>10.594000000000001</v>
      </c>
      <c r="P10" s="19">
        <f t="shared" si="5"/>
        <v>11.242999999999999</v>
      </c>
      <c r="Q10" s="19">
        <f t="shared" si="5"/>
        <v>10.356999999999999</v>
      </c>
      <c r="R10" s="19">
        <f t="shared" si="5"/>
        <v>12.343999999999999</v>
      </c>
      <c r="S10" s="19">
        <f t="shared" si="5"/>
        <v>12.247999999999998</v>
      </c>
      <c r="T10" s="19">
        <f t="shared" si="5"/>
        <v>11.357000000000001</v>
      </c>
      <c r="U10" s="19">
        <f t="shared" si="5"/>
        <v>10.871</v>
      </c>
      <c r="V10" s="19">
        <f t="shared" si="5"/>
        <v>12.234000000000002</v>
      </c>
      <c r="W10" s="19">
        <f t="shared" si="5"/>
        <v>12.687000000000003</v>
      </c>
      <c r="AA10" s="19">
        <f>AA7+AA8+AA9</f>
        <v>39.117000000000004</v>
      </c>
      <c r="AB10" s="19">
        <f>AB7+AB8+AB9</f>
        <v>37.402999999999999</v>
      </c>
      <c r="AC10" s="19">
        <f>AC7+AC8+AC9</f>
        <v>44.53799999999999</v>
      </c>
      <c r="AD10" s="19">
        <f>AD7+AD8+AD9</f>
        <v>46.709999999999994</v>
      </c>
    </row>
    <row r="11" spans="1:41" x14ac:dyDescent="0.2">
      <c r="B11" s="1" t="s">
        <v>70</v>
      </c>
      <c r="G11" s="20">
        <v>5.5510000000000002</v>
      </c>
      <c r="H11" s="20">
        <v>5.2690000000000001</v>
      </c>
      <c r="I11" s="20">
        <v>5.2720000000000002</v>
      </c>
      <c r="J11" s="20">
        <v>5.5510000000000002</v>
      </c>
      <c r="K11" s="20">
        <v>5.7889999999999997</v>
      </c>
      <c r="L11" s="20">
        <v>5.782</v>
      </c>
      <c r="M11" s="20">
        <v>5.6310000000000002</v>
      </c>
      <c r="N11" s="20">
        <v>3.96</v>
      </c>
      <c r="O11" s="20">
        <v>5.8529999999999998</v>
      </c>
      <c r="P11" s="20">
        <v>6.3959999999999999</v>
      </c>
      <c r="Q11" s="20">
        <v>5.6379999999999999</v>
      </c>
      <c r="R11" s="20">
        <v>6.6890000000000001</v>
      </c>
      <c r="S11" s="20">
        <v>6.5519999999999996</v>
      </c>
      <c r="T11" s="20">
        <v>6.1440000000000001</v>
      </c>
      <c r="U11" s="20">
        <v>5.8040000000000003</v>
      </c>
      <c r="V11" s="20">
        <v>6.7309999999999999</v>
      </c>
      <c r="W11" s="20">
        <v>7.0720000000000001</v>
      </c>
      <c r="AA11" s="20">
        <f>SUM(G11:J11)</f>
        <v>21.643000000000001</v>
      </c>
      <c r="AB11" s="20">
        <f>SUM(K11:N11)</f>
        <v>21.161999999999999</v>
      </c>
      <c r="AC11" s="20">
        <f>SUM(O11:R11)</f>
        <v>24.576000000000001</v>
      </c>
      <c r="AD11" s="29">
        <f t="shared" si="4"/>
        <v>25.231000000000002</v>
      </c>
    </row>
    <row r="12" spans="1:41" s="3" customFormat="1" x14ac:dyDescent="0.2">
      <c r="B12" s="3" t="s">
        <v>71</v>
      </c>
      <c r="G12" s="19">
        <f t="shared" ref="G12:W12" si="6">G10-G11</f>
        <v>4.3969999999999985</v>
      </c>
      <c r="H12" s="19">
        <f t="shared" si="6"/>
        <v>4.1050000000000022</v>
      </c>
      <c r="I12" s="19">
        <f t="shared" si="6"/>
        <v>4.3389999999999986</v>
      </c>
      <c r="J12" s="19">
        <f t="shared" si="6"/>
        <v>4.6329999999999991</v>
      </c>
      <c r="K12" s="19">
        <f t="shared" si="6"/>
        <v>4.8710000000000004</v>
      </c>
      <c r="L12" s="19">
        <f t="shared" si="6"/>
        <v>4.5440000000000005</v>
      </c>
      <c r="M12" s="19">
        <f t="shared" si="6"/>
        <v>4.472999999999999</v>
      </c>
      <c r="N12" s="19">
        <f t="shared" si="6"/>
        <v>2.3529999999999998</v>
      </c>
      <c r="O12" s="19">
        <f t="shared" si="6"/>
        <v>4.7410000000000014</v>
      </c>
      <c r="P12" s="19">
        <f t="shared" si="6"/>
        <v>4.8469999999999986</v>
      </c>
      <c r="Q12" s="19">
        <f t="shared" si="6"/>
        <v>4.7189999999999994</v>
      </c>
      <c r="R12" s="19">
        <f t="shared" si="6"/>
        <v>5.6549999999999994</v>
      </c>
      <c r="S12" s="19">
        <f t="shared" si="6"/>
        <v>5.695999999999998</v>
      </c>
      <c r="T12" s="19">
        <f t="shared" si="6"/>
        <v>5.213000000000001</v>
      </c>
      <c r="U12" s="19">
        <f t="shared" si="6"/>
        <v>5.0670000000000002</v>
      </c>
      <c r="V12" s="19">
        <f t="shared" si="6"/>
        <v>5.5030000000000019</v>
      </c>
      <c r="W12" s="19">
        <f t="shared" si="6"/>
        <v>5.6150000000000029</v>
      </c>
      <c r="AA12" s="19">
        <f>AA10-AA11</f>
        <v>17.474000000000004</v>
      </c>
      <c r="AB12" s="19">
        <f>AB10-AB11</f>
        <v>16.241</v>
      </c>
      <c r="AC12" s="19">
        <f>AC10-AC11</f>
        <v>19.961999999999989</v>
      </c>
      <c r="AD12" s="19">
        <f>AD10-AD11</f>
        <v>21.478999999999992</v>
      </c>
    </row>
    <row r="13" spans="1:41" x14ac:dyDescent="0.2">
      <c r="B13" s="1" t="s">
        <v>72</v>
      </c>
      <c r="G13" s="20">
        <v>0.96399999999999997</v>
      </c>
      <c r="H13" s="20">
        <v>0.91</v>
      </c>
      <c r="I13" s="20">
        <v>0.86499999999999999</v>
      </c>
      <c r="J13" s="20">
        <v>1.014</v>
      </c>
      <c r="K13" s="20">
        <v>1.018</v>
      </c>
      <c r="L13" s="20">
        <v>0.88100000000000001</v>
      </c>
      <c r="M13" s="1">
        <v>0.87</v>
      </c>
      <c r="N13" s="20">
        <v>0.82299999999999995</v>
      </c>
      <c r="O13" s="20">
        <v>0.67700000000000005</v>
      </c>
      <c r="P13" s="20">
        <v>0.72899999999999998</v>
      </c>
      <c r="Q13" s="20">
        <v>0.71099999999999997</v>
      </c>
      <c r="R13" s="20">
        <v>0.997</v>
      </c>
      <c r="S13" s="20">
        <v>0.91800000000000004</v>
      </c>
      <c r="T13" s="20">
        <v>1.0169999999999999</v>
      </c>
      <c r="U13" s="20">
        <v>0.85399999999999998</v>
      </c>
      <c r="V13" s="20">
        <v>1.0609999999999999</v>
      </c>
      <c r="W13" s="20">
        <v>0.94299999999999995</v>
      </c>
      <c r="AA13" s="20">
        <f t="shared" ref="AA13:AA15" si="7">SUM(G13:J13)</f>
        <v>3.7530000000000001</v>
      </c>
      <c r="AB13" s="20">
        <f t="shared" ref="AB13:AB14" si="8">SUM(K13:N13)</f>
        <v>3.5920000000000001</v>
      </c>
      <c r="AC13" s="20">
        <f>SUM(O13:R13)</f>
        <v>3.1139999999999999</v>
      </c>
      <c r="AD13" s="29">
        <f t="shared" si="4"/>
        <v>3.85</v>
      </c>
    </row>
    <row r="14" spans="1:41" x14ac:dyDescent="0.2">
      <c r="B14" s="1" t="s">
        <v>73</v>
      </c>
      <c r="G14" s="20">
        <v>2.0990000000000002</v>
      </c>
      <c r="H14" s="20">
        <v>2.2320000000000002</v>
      </c>
      <c r="I14" s="20">
        <v>2.226</v>
      </c>
      <c r="J14" s="20">
        <v>2.3919999999999999</v>
      </c>
      <c r="K14" s="20">
        <v>2.31</v>
      </c>
      <c r="L14" s="20">
        <v>2.4430000000000001</v>
      </c>
      <c r="M14" s="1">
        <v>2.4129999999999998</v>
      </c>
      <c r="N14" s="20">
        <v>2.3679999999999999</v>
      </c>
      <c r="O14" s="20">
        <v>2.298</v>
      </c>
      <c r="P14" s="20">
        <v>2.5379999999999998</v>
      </c>
      <c r="Q14" s="20">
        <v>2.33</v>
      </c>
      <c r="R14" s="20">
        <v>2.7450000000000001</v>
      </c>
      <c r="S14" s="20">
        <v>2.6539999999999999</v>
      </c>
      <c r="T14" s="20">
        <v>2.742</v>
      </c>
      <c r="U14" s="20">
        <v>2.5840000000000001</v>
      </c>
      <c r="V14" s="20">
        <v>2.9740000000000002</v>
      </c>
      <c r="W14" s="20">
        <v>2.9769999999999999</v>
      </c>
      <c r="AA14" s="20">
        <f t="shared" si="7"/>
        <v>8.9489999999999998</v>
      </c>
      <c r="AB14" s="20">
        <f t="shared" si="8"/>
        <v>9.5340000000000007</v>
      </c>
      <c r="AC14" s="20">
        <f>SUM(O14:R14)</f>
        <v>9.9110000000000014</v>
      </c>
      <c r="AD14" s="29">
        <f t="shared" si="4"/>
        <v>10.954000000000001</v>
      </c>
    </row>
    <row r="15" spans="1:41" x14ac:dyDescent="0.2">
      <c r="B15" s="1" t="s">
        <v>74</v>
      </c>
      <c r="G15" s="20">
        <f t="shared" ref="G15:H15" si="9">G13+G14</f>
        <v>3.0630000000000002</v>
      </c>
      <c r="H15" s="20">
        <f t="shared" si="9"/>
        <v>3.1420000000000003</v>
      </c>
      <c r="I15" s="20">
        <f t="shared" ref="I15:W15" si="10">I13+I14</f>
        <v>3.0910000000000002</v>
      </c>
      <c r="J15" s="20">
        <f t="shared" si="10"/>
        <v>3.4059999999999997</v>
      </c>
      <c r="K15" s="20">
        <f t="shared" si="10"/>
        <v>3.3280000000000003</v>
      </c>
      <c r="L15" s="20">
        <f t="shared" si="10"/>
        <v>3.3239999999999998</v>
      </c>
      <c r="M15" s="20">
        <f t="shared" si="10"/>
        <v>3.2829999999999999</v>
      </c>
      <c r="N15" s="20">
        <f t="shared" si="10"/>
        <v>3.1909999999999998</v>
      </c>
      <c r="O15" s="20">
        <f t="shared" si="10"/>
        <v>2.9750000000000001</v>
      </c>
      <c r="P15" s="20">
        <f t="shared" si="10"/>
        <v>3.2669999999999999</v>
      </c>
      <c r="Q15" s="20">
        <f t="shared" si="10"/>
        <v>3.0409999999999999</v>
      </c>
      <c r="R15" s="20">
        <f t="shared" si="10"/>
        <v>3.742</v>
      </c>
      <c r="S15" s="20">
        <f t="shared" si="10"/>
        <v>3.5720000000000001</v>
      </c>
      <c r="T15" s="20">
        <f t="shared" si="10"/>
        <v>3.7589999999999999</v>
      </c>
      <c r="U15" s="20">
        <f t="shared" si="10"/>
        <v>3.4380000000000002</v>
      </c>
      <c r="V15" s="20">
        <f t="shared" si="10"/>
        <v>4.0350000000000001</v>
      </c>
      <c r="W15" s="20">
        <f t="shared" si="10"/>
        <v>3.92</v>
      </c>
      <c r="AA15" s="20">
        <f t="shared" si="7"/>
        <v>12.701999999999998</v>
      </c>
      <c r="AB15" s="20">
        <f>AB13+AB14</f>
        <v>13.126000000000001</v>
      </c>
      <c r="AC15" s="20">
        <f>AC13+AC14</f>
        <v>13.025000000000002</v>
      </c>
      <c r="AD15" s="20">
        <f>AD13+AD14</f>
        <v>14.804</v>
      </c>
    </row>
    <row r="16" spans="1:41" s="3" customFormat="1" x14ac:dyDescent="0.2">
      <c r="B16" s="3" t="s">
        <v>75</v>
      </c>
      <c r="G16" s="19">
        <f t="shared" ref="G16:H16" si="11">G12-G15</f>
        <v>1.3339999999999983</v>
      </c>
      <c r="H16" s="19">
        <f t="shared" si="11"/>
        <v>0.96300000000000185</v>
      </c>
      <c r="I16" s="19">
        <f t="shared" ref="I16:W16" si="12">I12-I15</f>
        <v>1.2479999999999984</v>
      </c>
      <c r="J16" s="19">
        <f t="shared" si="12"/>
        <v>1.2269999999999994</v>
      </c>
      <c r="K16" s="19">
        <f t="shared" si="12"/>
        <v>1.5430000000000001</v>
      </c>
      <c r="L16" s="19">
        <f t="shared" si="12"/>
        <v>1.2200000000000006</v>
      </c>
      <c r="M16" s="19">
        <f t="shared" si="12"/>
        <v>1.1899999999999991</v>
      </c>
      <c r="N16" s="19">
        <f t="shared" si="12"/>
        <v>-0.83800000000000008</v>
      </c>
      <c r="O16" s="19">
        <f t="shared" si="12"/>
        <v>1.7660000000000013</v>
      </c>
      <c r="P16" s="19">
        <f t="shared" si="12"/>
        <v>1.5799999999999987</v>
      </c>
      <c r="Q16" s="19">
        <f t="shared" si="12"/>
        <v>1.6779999999999995</v>
      </c>
      <c r="R16" s="19">
        <f t="shared" si="12"/>
        <v>1.9129999999999994</v>
      </c>
      <c r="S16" s="19">
        <f t="shared" si="12"/>
        <v>2.1239999999999979</v>
      </c>
      <c r="T16" s="19">
        <f t="shared" si="12"/>
        <v>1.4540000000000011</v>
      </c>
      <c r="U16" s="19">
        <f t="shared" si="12"/>
        <v>1.629</v>
      </c>
      <c r="V16" s="19">
        <f t="shared" si="12"/>
        <v>1.4680000000000017</v>
      </c>
      <c r="W16" s="19">
        <f t="shared" si="12"/>
        <v>1.6950000000000029</v>
      </c>
      <c r="AA16" s="19">
        <f>AA13+AA14+AA15</f>
        <v>25.403999999999996</v>
      </c>
      <c r="AB16" s="19">
        <f>AB12-AB15</f>
        <v>3.1149999999999984</v>
      </c>
      <c r="AC16" s="19">
        <f>AC12-AC15</f>
        <v>6.936999999999987</v>
      </c>
      <c r="AD16" s="19">
        <f>AD12-AD15</f>
        <v>6.6749999999999918</v>
      </c>
    </row>
    <row r="17" spans="2:30" x14ac:dyDescent="0.2">
      <c r="B17" s="1" t="s">
        <v>76</v>
      </c>
      <c r="G17" s="20">
        <v>1.0999999999999999E-2</v>
      </c>
      <c r="H17" s="20">
        <v>1.4E-2</v>
      </c>
      <c r="I17" s="20">
        <v>1.2E-2</v>
      </c>
      <c r="J17" s="20">
        <v>1.2E-2</v>
      </c>
      <c r="K17" s="20">
        <v>1.4999999999999999E-2</v>
      </c>
      <c r="L17" s="20">
        <v>1.2E-2</v>
      </c>
      <c r="M17" s="1">
        <v>1.2E-2</v>
      </c>
      <c r="N17" s="20">
        <v>0.05</v>
      </c>
      <c r="O17" s="20">
        <v>6.5000000000000002E-2</v>
      </c>
      <c r="P17" s="20">
        <v>7.0000000000000007E-2</v>
      </c>
      <c r="Q17" s="20">
        <v>6.4000000000000001E-2</v>
      </c>
      <c r="R17" s="20">
        <v>6.3E-2</v>
      </c>
      <c r="S17" s="20">
        <v>5.7000000000000002E-2</v>
      </c>
      <c r="T17" s="20">
        <v>5.5E-2</v>
      </c>
      <c r="U17" s="41">
        <v>5.2999999999999999E-2</v>
      </c>
      <c r="V17" s="20">
        <v>0.04</v>
      </c>
      <c r="W17" s="20">
        <v>1.2999999999999999E-2</v>
      </c>
      <c r="AA17" s="20">
        <f t="shared" ref="AA17:AA18" si="13">SUM(G17:J17)</f>
        <v>4.9000000000000002E-2</v>
      </c>
      <c r="AB17" s="20">
        <f t="shared" ref="AB17:AB18" si="14">SUM(K17:N17)</f>
        <v>8.8999999999999996E-2</v>
      </c>
      <c r="AC17" s="20">
        <f>SUM(O17:R17)</f>
        <v>0.26200000000000001</v>
      </c>
      <c r="AD17" s="29">
        <f t="shared" ref="AD17:AD18" si="15">SUM(S17:V17)</f>
        <v>0.20500000000000002</v>
      </c>
    </row>
    <row r="18" spans="2:30" x14ac:dyDescent="0.2">
      <c r="B18" s="1" t="s">
        <v>77</v>
      </c>
      <c r="G18" s="20">
        <v>5.2999999999999999E-2</v>
      </c>
      <c r="H18" s="20">
        <v>-4.8000000000000001E-2</v>
      </c>
      <c r="I18" s="20">
        <v>-5.5E-2</v>
      </c>
      <c r="J18" s="20">
        <v>-2.8000000000000001E-2</v>
      </c>
      <c r="K18" s="20">
        <v>-3.3000000000000002E-2</v>
      </c>
      <c r="L18" s="20">
        <v>-4.1000000000000002E-2</v>
      </c>
      <c r="M18" s="1">
        <v>0.29699999999999999</v>
      </c>
      <c r="N18" s="20">
        <v>-8.4000000000000005E-2</v>
      </c>
      <c r="O18" s="20">
        <v>-1.4E-2</v>
      </c>
      <c r="P18" s="20">
        <v>5.3999999999999999E-2</v>
      </c>
      <c r="Q18" s="20">
        <v>-2.1999999999999999E-2</v>
      </c>
      <c r="R18" s="20">
        <v>-4.0000000000000001E-3</v>
      </c>
      <c r="S18" s="20">
        <v>-3.9E-2</v>
      </c>
      <c r="T18" s="20">
        <v>-0.10199999999999999</v>
      </c>
      <c r="U18" s="41">
        <v>-9.4E-2</v>
      </c>
      <c r="V18" s="20">
        <v>5.3999999999999999E-2</v>
      </c>
      <c r="W18" s="20">
        <v>-0.14599999999999999</v>
      </c>
      <c r="AA18" s="20">
        <f t="shared" si="13"/>
        <v>-7.8E-2</v>
      </c>
      <c r="AB18" s="20">
        <f t="shared" si="14"/>
        <v>0.13899999999999996</v>
      </c>
      <c r="AC18" s="20">
        <f>SUM(O18:R18)</f>
        <v>1.4000000000000002E-2</v>
      </c>
      <c r="AD18" s="29">
        <f t="shared" si="15"/>
        <v>-0.18099999999999999</v>
      </c>
    </row>
    <row r="19" spans="2:30" x14ac:dyDescent="0.2">
      <c r="B19" s="1" t="s">
        <v>78</v>
      </c>
      <c r="G19" s="20">
        <f t="shared" ref="G19:W19" si="16">G16-G17-G18</f>
        <v>1.2699999999999985</v>
      </c>
      <c r="H19" s="20">
        <f t="shared" si="16"/>
        <v>0.99700000000000188</v>
      </c>
      <c r="I19" s="20">
        <f t="shared" si="16"/>
        <v>1.2909999999999984</v>
      </c>
      <c r="J19" s="20">
        <f t="shared" si="16"/>
        <v>1.2429999999999994</v>
      </c>
      <c r="K19" s="20">
        <f t="shared" si="16"/>
        <v>1.5610000000000002</v>
      </c>
      <c r="L19" s="20">
        <f t="shared" si="16"/>
        <v>1.2490000000000006</v>
      </c>
      <c r="M19" s="20">
        <f t="shared" si="16"/>
        <v>0.88099999999999912</v>
      </c>
      <c r="N19" s="20">
        <f t="shared" si="16"/>
        <v>-0.80400000000000016</v>
      </c>
      <c r="O19" s="20">
        <f t="shared" si="16"/>
        <v>1.7150000000000014</v>
      </c>
      <c r="P19" s="20">
        <f t="shared" si="16"/>
        <v>1.4559999999999986</v>
      </c>
      <c r="Q19" s="20">
        <f t="shared" si="16"/>
        <v>1.6359999999999995</v>
      </c>
      <c r="R19" s="20">
        <f t="shared" si="16"/>
        <v>1.8539999999999994</v>
      </c>
      <c r="S19" s="20">
        <f t="shared" si="16"/>
        <v>2.1059999999999981</v>
      </c>
      <c r="T19" s="20">
        <f t="shared" si="16"/>
        <v>1.5010000000000012</v>
      </c>
      <c r="U19" s="20">
        <f t="shared" si="16"/>
        <v>1.6700000000000002</v>
      </c>
      <c r="V19" s="20">
        <f t="shared" si="16"/>
        <v>1.3740000000000017</v>
      </c>
      <c r="W19" s="20">
        <f t="shared" si="16"/>
        <v>1.828000000000003</v>
      </c>
      <c r="AA19" s="20">
        <f>SUM(G19:J19)</f>
        <v>4.8009999999999984</v>
      </c>
      <c r="AB19" s="20">
        <f>SUM(N19:Q19)</f>
        <v>4.0029999999999992</v>
      </c>
      <c r="AC19" s="20">
        <f>SUM(O19:R19)</f>
        <v>6.6609999999999987</v>
      </c>
      <c r="AD19" s="20">
        <f>AD16-AD17-AD18</f>
        <v>6.6509999999999918</v>
      </c>
    </row>
    <row r="20" spans="2:30" x14ac:dyDescent="0.2">
      <c r="B20" s="1" t="s">
        <v>79</v>
      </c>
      <c r="G20" s="20">
        <v>0.17799999999999999</v>
      </c>
      <c r="H20" s="20">
        <v>0.15</v>
      </c>
      <c r="I20" s="20">
        <v>0.19</v>
      </c>
      <c r="J20" s="20">
        <v>0.254</v>
      </c>
      <c r="K20" s="20">
        <v>0.19400000000000001</v>
      </c>
      <c r="L20" s="20">
        <v>0.13400000000000001</v>
      </c>
      <c r="M20" s="1">
        <v>3.4000000000000002E-2</v>
      </c>
      <c r="N20" s="20">
        <v>-1.4E-2</v>
      </c>
      <c r="O20" s="20">
        <v>0.19700000000000001</v>
      </c>
      <c r="P20" s="20">
        <v>0.20499999999999999</v>
      </c>
      <c r="Q20" s="20">
        <v>0.187</v>
      </c>
      <c r="R20" s="20">
        <v>0.34499999999999997</v>
      </c>
      <c r="S20" s="20">
        <v>0.23200000000000001</v>
      </c>
      <c r="T20" s="20">
        <v>0.16400000000000001</v>
      </c>
      <c r="U20" s="1">
        <v>0.27400000000000002</v>
      </c>
      <c r="V20" s="20">
        <v>-6.5000000000000002E-2</v>
      </c>
      <c r="W20" s="20">
        <v>0.36</v>
      </c>
      <c r="AA20" s="20">
        <f t="shared" ref="AA20" si="17">SUM(G20:J20)</f>
        <v>0.77200000000000002</v>
      </c>
      <c r="AB20" s="20">
        <f>SUM(K20:N20)</f>
        <v>0.34799999999999998</v>
      </c>
      <c r="AC20" s="20">
        <f>SUM(O20:R20)</f>
        <v>0.93399999999999994</v>
      </c>
      <c r="AD20" s="29">
        <f t="shared" ref="AD20" si="18">SUM(S20:V20)</f>
        <v>0.60499999999999998</v>
      </c>
    </row>
    <row r="21" spans="2:30" s="3" customFormat="1" x14ac:dyDescent="0.2">
      <c r="B21" s="3" t="s">
        <v>80</v>
      </c>
      <c r="G21" s="19">
        <f t="shared" ref="G21:W21" si="19">G19-G20</f>
        <v>1.0919999999999985</v>
      </c>
      <c r="H21" s="19">
        <f t="shared" si="19"/>
        <v>0.84700000000000186</v>
      </c>
      <c r="I21" s="19">
        <f t="shared" si="19"/>
        <v>1.1009999999999984</v>
      </c>
      <c r="J21" s="19">
        <f t="shared" si="19"/>
        <v>0.98899999999999944</v>
      </c>
      <c r="K21" s="19">
        <f t="shared" si="19"/>
        <v>1.3670000000000002</v>
      </c>
      <c r="L21" s="19">
        <f t="shared" si="19"/>
        <v>1.1150000000000007</v>
      </c>
      <c r="M21" s="19">
        <f t="shared" si="19"/>
        <v>0.84699999999999909</v>
      </c>
      <c r="N21" s="19">
        <f t="shared" si="19"/>
        <v>-0.79000000000000015</v>
      </c>
      <c r="O21" s="19">
        <f t="shared" si="19"/>
        <v>1.5180000000000013</v>
      </c>
      <c r="P21" s="19">
        <f t="shared" si="19"/>
        <v>1.2509999999999986</v>
      </c>
      <c r="Q21" s="19">
        <f t="shared" si="19"/>
        <v>1.4489999999999994</v>
      </c>
      <c r="R21" s="19">
        <f t="shared" si="19"/>
        <v>1.5089999999999995</v>
      </c>
      <c r="S21" s="19">
        <f t="shared" si="19"/>
        <v>1.8739999999999981</v>
      </c>
      <c r="T21" s="19">
        <f t="shared" si="19"/>
        <v>1.3370000000000013</v>
      </c>
      <c r="U21" s="19">
        <f t="shared" si="19"/>
        <v>1.3960000000000001</v>
      </c>
      <c r="V21" s="19">
        <f t="shared" si="19"/>
        <v>1.4390000000000016</v>
      </c>
      <c r="W21" s="19">
        <f t="shared" si="19"/>
        <v>1.4680000000000031</v>
      </c>
      <c r="AA21" s="19">
        <f>AA18+AA19+AA20</f>
        <v>5.4949999999999983</v>
      </c>
      <c r="AB21" s="19">
        <f>SUM(K21:N21)</f>
        <v>2.5390000000000001</v>
      </c>
      <c r="AC21" s="19">
        <f>AC19-AC20</f>
        <v>5.7269999999999985</v>
      </c>
      <c r="AD21" s="19">
        <f>AD19-AD20</f>
        <v>6.0459999999999923</v>
      </c>
    </row>
    <row r="22" spans="2:30" x14ac:dyDescent="0.2">
      <c r="B22" s="1" t="s">
        <v>81</v>
      </c>
      <c r="G22" s="45">
        <f t="shared" ref="G22:W22" si="20">G21/G23</f>
        <v>6.8506900878293506E-4</v>
      </c>
      <c r="H22" s="45">
        <f t="shared" si="20"/>
        <v>5.3560136587833677E-4</v>
      </c>
      <c r="I22" s="45">
        <f t="shared" si="20"/>
        <v>7.0002543234994811E-4</v>
      </c>
      <c r="J22" s="45">
        <f t="shared" si="20"/>
        <v>6.2985606929053591E-4</v>
      </c>
      <c r="K22" s="45">
        <f t="shared" si="20"/>
        <v>8.7493599590373792E-4</v>
      </c>
      <c r="L22" s="45">
        <f t="shared" si="20"/>
        <v>7.1446879405356965E-4</v>
      </c>
      <c r="M22" s="45">
        <f t="shared" si="20"/>
        <v>5.4423954250465791E-4</v>
      </c>
      <c r="N22" s="45">
        <f t="shared" si="20"/>
        <v>-5.0780998907244332E-4</v>
      </c>
      <c r="O22" s="45">
        <f t="shared" si="20"/>
        <v>9.719554360353447E-4</v>
      </c>
      <c r="P22" s="45">
        <f t="shared" si="20"/>
        <v>7.9529561347743076E-4</v>
      </c>
      <c r="Q22" s="45">
        <f t="shared" si="20"/>
        <v>9.1825095057034185E-4</v>
      </c>
      <c r="R22" s="45">
        <f t="shared" si="20"/>
        <v>9.5566814439518647E-4</v>
      </c>
      <c r="S22" s="45">
        <f t="shared" si="20"/>
        <v>1.1846513686073696E-3</v>
      </c>
      <c r="T22" s="45">
        <f t="shared" si="20"/>
        <v>8.4673844205193248E-4</v>
      </c>
      <c r="U22" s="45">
        <f t="shared" si="20"/>
        <v>8.8410386320455993E-4</v>
      </c>
      <c r="V22" s="45">
        <f t="shared" si="20"/>
        <v>9.1539440203562445E-4</v>
      </c>
      <c r="W22" s="45">
        <f t="shared" si="20"/>
        <v>9.3676217216514786E-4</v>
      </c>
      <c r="AA22" s="45">
        <f>AA21/AA23</f>
        <v>3.4787287920992646E-3</v>
      </c>
      <c r="AB22" s="45">
        <f>AB21/AB23</f>
        <v>1.6288692862870891E-3</v>
      </c>
      <c r="AC22" s="45">
        <f>AC21/AC23</f>
        <v>3.6409294637464625E-3</v>
      </c>
      <c r="AD22" s="45">
        <f>AD21/AD23</f>
        <v>3.831492894374114E-3</v>
      </c>
    </row>
    <row r="23" spans="2:30" x14ac:dyDescent="0.2">
      <c r="B23" s="1" t="s">
        <v>4</v>
      </c>
      <c r="G23" s="20">
        <v>1594</v>
      </c>
      <c r="H23" s="20">
        <v>1581.4</v>
      </c>
      <c r="I23" s="20">
        <v>1572.8</v>
      </c>
      <c r="J23" s="20">
        <v>1570.2</v>
      </c>
      <c r="K23" s="20">
        <v>1562.4</v>
      </c>
      <c r="L23" s="20">
        <v>1560.6</v>
      </c>
      <c r="M23" s="20">
        <v>1556.3</v>
      </c>
      <c r="N23" s="20">
        <v>1555.7</v>
      </c>
      <c r="O23" s="20">
        <v>1561.8</v>
      </c>
      <c r="P23" s="20">
        <v>1573</v>
      </c>
      <c r="Q23" s="20">
        <v>1578</v>
      </c>
      <c r="R23" s="20">
        <v>1579</v>
      </c>
      <c r="S23" s="20">
        <v>1581.9</v>
      </c>
      <c r="T23" s="20">
        <v>1579</v>
      </c>
      <c r="U23" s="20">
        <v>1579</v>
      </c>
      <c r="V23" s="20">
        <v>1572</v>
      </c>
      <c r="W23" s="20">
        <v>1567.1</v>
      </c>
      <c r="AA23" s="20">
        <f>AVERAGE(G23:J23)</f>
        <v>1579.6</v>
      </c>
      <c r="AB23" s="20">
        <f>AVERAGE(K23:N23)</f>
        <v>1558.75</v>
      </c>
      <c r="AC23" s="20">
        <f>AVERAGE(O23:R23)</f>
        <v>1572.95</v>
      </c>
      <c r="AD23" s="20">
        <f>AVERAGE(S23:V23)</f>
        <v>1577.9749999999999</v>
      </c>
    </row>
    <row r="25" spans="2:30" s="3" customFormat="1" x14ac:dyDescent="0.2">
      <c r="B25" s="3" t="s">
        <v>82</v>
      </c>
      <c r="G25" s="24" t="s">
        <v>136</v>
      </c>
      <c r="H25" s="24" t="s">
        <v>136</v>
      </c>
      <c r="I25" s="24" t="s">
        <v>136</v>
      </c>
      <c r="J25" s="24" t="s">
        <v>136</v>
      </c>
      <c r="K25" s="21">
        <f t="shared" ref="K25" si="21">K10/G10-1</f>
        <v>7.1572175311620523E-2</v>
      </c>
      <c r="L25" s="21">
        <f t="shared" ref="L25:N25" si="22">L10/H10-1</f>
        <v>0.10155749946660952</v>
      </c>
      <c r="M25" s="21">
        <f t="shared" si="22"/>
        <v>5.1295390698158361E-2</v>
      </c>
      <c r="N25" s="21">
        <f t="shared" si="22"/>
        <v>-0.38010604870384912</v>
      </c>
      <c r="O25" s="21">
        <f t="shared" ref="O25" si="23">O10/K10-1</f>
        <v>-6.1913696060036383E-3</v>
      </c>
      <c r="P25" s="21">
        <f t="shared" ref="P25:Q25" si="24">P10/L10-1</f>
        <v>8.8804958357543873E-2</v>
      </c>
      <c r="Q25" s="21">
        <f t="shared" si="24"/>
        <v>2.5039588281868586E-2</v>
      </c>
      <c r="R25" s="21">
        <f t="shared" ref="R25:S25" si="25">R10/N10-1</f>
        <v>0.95533027086963407</v>
      </c>
      <c r="S25" s="21">
        <f t="shared" si="25"/>
        <v>0.15612610911836855</v>
      </c>
      <c r="T25" s="21">
        <f>T10/P10-1</f>
        <v>1.0139642444187746E-2</v>
      </c>
      <c r="U25" s="21">
        <f>U10/Q10-1</f>
        <v>4.9628270734768831E-2</v>
      </c>
      <c r="V25" s="21">
        <f>V10/R10-1</f>
        <v>-8.9112119248215826E-3</v>
      </c>
      <c r="W25" s="21">
        <f t="shared" ref="W25" si="26">W10/S10-1</f>
        <v>3.5842586544742483E-2</v>
      </c>
      <c r="Z25" s="17" t="s">
        <v>136</v>
      </c>
      <c r="AA25" s="17" t="s">
        <v>136</v>
      </c>
      <c r="AB25" s="21">
        <f t="shared" ref="AB25" si="27">AB10/AA10-1</f>
        <v>-4.3817266150267264E-2</v>
      </c>
      <c r="AC25" s="21">
        <f t="shared" ref="AC25" si="28">AC10/AB10-1</f>
        <v>0.19076009945726247</v>
      </c>
      <c r="AD25" s="21">
        <f>AD10/AC10-1</f>
        <v>4.8767344739323759E-2</v>
      </c>
    </row>
    <row r="26" spans="2:30" s="33" customFormat="1" x14ac:dyDescent="0.2">
      <c r="B26" s="28" t="s">
        <v>89</v>
      </c>
      <c r="G26" s="24" t="s">
        <v>136</v>
      </c>
      <c r="H26" s="24" t="s">
        <v>136</v>
      </c>
      <c r="I26" s="24" t="s">
        <v>136</v>
      </c>
      <c r="J26" s="24" t="s">
        <v>136</v>
      </c>
      <c r="K26" s="34">
        <f t="shared" ref="K26:K28" si="29">K3/G3-1</f>
        <v>8.0351225977468577E-2</v>
      </c>
      <c r="L26" s="34">
        <f t="shared" ref="L26:N28" si="30">L3/H3-1</f>
        <v>0.11518418688230003</v>
      </c>
      <c r="M26" s="34">
        <f t="shared" si="30"/>
        <v>4.1653054557334146E-2</v>
      </c>
      <c r="N26" s="34">
        <f t="shared" si="30"/>
        <v>-0.35359286044006777</v>
      </c>
      <c r="O26" s="34">
        <f t="shared" ref="O26:O28" si="31">O3/K3-1</f>
        <v>3.7877626130961461E-2</v>
      </c>
      <c r="P26" s="34">
        <f t="shared" ref="P26:Q28" si="32">P3/L3-1</f>
        <v>9.5874959716403474E-2</v>
      </c>
      <c r="Q26" s="34">
        <f t="shared" si="32"/>
        <v>2.0072134232397731E-2</v>
      </c>
      <c r="R26" s="34">
        <f t="shared" ref="R26:S28" si="33">R3/N3-1</f>
        <v>0.89169245417757703</v>
      </c>
      <c r="S26" s="34">
        <f t="shared" si="33"/>
        <v>0.14036643026004736</v>
      </c>
      <c r="T26" s="34">
        <f>T3/P3-1</f>
        <v>-3.0877812086457235E-3</v>
      </c>
      <c r="U26" s="34">
        <f>U3/Q3-1</f>
        <v>2.3827824750192184E-2</v>
      </c>
      <c r="V26" s="34">
        <f>V3/R3-1</f>
        <v>4.7816786208632056E-3</v>
      </c>
      <c r="W26" s="34">
        <f t="shared" ref="W26:W28" si="34">W3/S3-1</f>
        <v>5.1308629178543841E-2</v>
      </c>
      <c r="Z26" s="17" t="s">
        <v>136</v>
      </c>
      <c r="AA26" s="17" t="s">
        <v>136</v>
      </c>
      <c r="AB26" s="34">
        <f t="shared" ref="AB26" si="35">AB3/AA3-1</f>
        <v>-3.7858145487573158E-2</v>
      </c>
      <c r="AC26" s="34">
        <f t="shared" ref="AC26" si="36">AC3/AB3-1</f>
        <v>0.20236000858184933</v>
      </c>
      <c r="AD26" s="34">
        <f>AD3/AC3-1</f>
        <v>4.0041397523286282E-2</v>
      </c>
    </row>
    <row r="27" spans="2:30" s="33" customFormat="1" x14ac:dyDescent="0.2">
      <c r="B27" s="28" t="s">
        <v>90</v>
      </c>
      <c r="G27" s="24" t="s">
        <v>136</v>
      </c>
      <c r="H27" s="24" t="s">
        <v>136</v>
      </c>
      <c r="I27" s="24" t="s">
        <v>136</v>
      </c>
      <c r="J27" s="24" t="s">
        <v>136</v>
      </c>
      <c r="K27" s="34">
        <f t="shared" si="29"/>
        <v>5.8324855883350235E-2</v>
      </c>
      <c r="L27" s="34">
        <f t="shared" si="30"/>
        <v>7.8058379796654531E-2</v>
      </c>
      <c r="M27" s="34">
        <f t="shared" si="30"/>
        <v>7.3143701514591708E-2</v>
      </c>
      <c r="N27" s="34">
        <f t="shared" si="30"/>
        <v>-0.42355008787346227</v>
      </c>
      <c r="O27" s="34">
        <f t="shared" si="31"/>
        <v>-7.882089074014742E-2</v>
      </c>
      <c r="P27" s="34">
        <f t="shared" si="32"/>
        <v>9.066017645269242E-2</v>
      </c>
      <c r="Q27" s="34">
        <f t="shared" si="32"/>
        <v>2.0998278829604367E-2</v>
      </c>
      <c r="R27" s="34">
        <f t="shared" si="33"/>
        <v>1.0969512195121953</v>
      </c>
      <c r="S27" s="34">
        <f t="shared" si="33"/>
        <v>0.19999999999999996</v>
      </c>
      <c r="T27" s="34">
        <f t="shared" ref="T27:V28" si="37">T4/P4-1</f>
        <v>1.7573221757322122E-2</v>
      </c>
      <c r="U27" s="34">
        <f t="shared" si="37"/>
        <v>8.968307484828042E-2</v>
      </c>
      <c r="V27" s="34">
        <f t="shared" si="37"/>
        <v>-5.8738005234079682E-2</v>
      </c>
      <c r="W27" s="34">
        <f t="shared" si="34"/>
        <v>-4.6376811594203149E-3</v>
      </c>
      <c r="Z27" s="17" t="s">
        <v>136</v>
      </c>
      <c r="AA27" s="17" t="s">
        <v>136</v>
      </c>
      <c r="AB27" s="34">
        <f t="shared" ref="AB27" si="38">AB4/AA4-1</f>
        <v>-5.1688311688311672E-2</v>
      </c>
      <c r="AC27" s="34">
        <f t="shared" ref="AC27" si="39">AC4/AB4-1</f>
        <v>0.17456404637998735</v>
      </c>
      <c r="AD27" s="34">
        <f>AD4/AC4-1</f>
        <v>5.4566653711620727E-2</v>
      </c>
    </row>
    <row r="28" spans="2:30" s="33" customFormat="1" x14ac:dyDescent="0.2">
      <c r="B28" s="28" t="s">
        <v>91</v>
      </c>
      <c r="G28" s="24" t="s">
        <v>136</v>
      </c>
      <c r="H28" s="24" t="s">
        <v>136</v>
      </c>
      <c r="I28" s="24" t="s">
        <v>136</v>
      </c>
      <c r="J28" s="24" t="s">
        <v>136</v>
      </c>
      <c r="K28" s="34">
        <f t="shared" si="29"/>
        <v>7.6923076923077094E-2</v>
      </c>
      <c r="L28" s="34">
        <f t="shared" si="30"/>
        <v>5.5727554179566541E-2</v>
      </c>
      <c r="M28" s="34">
        <f t="shared" si="30"/>
        <v>4.8231511254019255E-2</v>
      </c>
      <c r="N28" s="34">
        <f t="shared" si="30"/>
        <v>-0.53389830508474567</v>
      </c>
      <c r="O28" s="34">
        <f t="shared" si="31"/>
        <v>-0.171875</v>
      </c>
      <c r="P28" s="34">
        <f t="shared" si="32"/>
        <v>1.7595307917888325E-2</v>
      </c>
      <c r="Q28" s="34">
        <f t="shared" si="32"/>
        <v>-9.2024539877300637E-2</v>
      </c>
      <c r="R28" s="34">
        <f t="shared" si="33"/>
        <v>1.23030303030303</v>
      </c>
      <c r="S28" s="34">
        <f t="shared" si="33"/>
        <v>0.25336927223719674</v>
      </c>
      <c r="T28" s="34">
        <f t="shared" si="37"/>
        <v>0.10086455331412103</v>
      </c>
      <c r="U28" s="34">
        <f t="shared" si="37"/>
        <v>0.31756756756756777</v>
      </c>
      <c r="V28" s="34">
        <f t="shared" si="37"/>
        <v>5.1630434782608647E-2</v>
      </c>
      <c r="W28" s="34">
        <f t="shared" si="34"/>
        <v>4.5161290322580649E-2</v>
      </c>
      <c r="Z28" s="17" t="s">
        <v>136</v>
      </c>
      <c r="AA28" s="17" t="s">
        <v>136</v>
      </c>
      <c r="AB28" s="34">
        <f t="shared" ref="AB28" si="40">AB5/AA5-1</f>
        <v>-8.831908831908819E-2</v>
      </c>
      <c r="AC28" s="34">
        <f t="shared" ref="AC28" si="41">AC5/AB5-1</f>
        <v>7.9687500000000133E-2</v>
      </c>
      <c r="AD28" s="34">
        <f>AD5/AC5-1</f>
        <v>0.17510853835021711</v>
      </c>
    </row>
    <row r="29" spans="2:30" s="33" customFormat="1" x14ac:dyDescent="0.2">
      <c r="B29" s="30" t="s">
        <v>98</v>
      </c>
      <c r="G29" s="24" t="s">
        <v>136</v>
      </c>
      <c r="H29" s="24" t="s">
        <v>136</v>
      </c>
      <c r="I29" s="24" t="s">
        <v>136</v>
      </c>
      <c r="J29" s="24" t="s">
        <v>136</v>
      </c>
      <c r="K29" s="34">
        <f t="shared" ref="K29:K31" si="42">K7/G7-1</f>
        <v>7.2103642348943398E-2</v>
      </c>
      <c r="L29" s="34">
        <f t="shared" ref="L29:N31" si="43">L7/H7-1</f>
        <v>0.10038005812653683</v>
      </c>
      <c r="M29" s="34">
        <f t="shared" si="43"/>
        <v>5.1158723218189817E-2</v>
      </c>
      <c r="N29" s="34">
        <f t="shared" si="43"/>
        <v>-0.38065313691150715</v>
      </c>
      <c r="O29" s="34">
        <f t="shared" ref="O29:O31" si="44">O7/K7-1</f>
        <v>-7.7258320126781799E-3</v>
      </c>
      <c r="P29" s="34">
        <f t="shared" ref="P29:Q31" si="45">P7/L7-1</f>
        <v>9.1121495327102675E-2</v>
      </c>
      <c r="Q29" s="34">
        <f t="shared" si="45"/>
        <v>1.6326955074875249E-2</v>
      </c>
      <c r="R29" s="34">
        <f t="shared" ref="R29:S31" si="46">R7/N7-1</f>
        <v>0.95625415834996685</v>
      </c>
      <c r="S29" s="34">
        <f t="shared" si="46"/>
        <v>0.16190856458374903</v>
      </c>
      <c r="T29" s="34">
        <f t="shared" ref="T29:V31" si="47">T7/P7-1</f>
        <v>6.9825900754121317E-3</v>
      </c>
      <c r="U29" s="34">
        <f t="shared" si="47"/>
        <v>5.6277499232579631E-2</v>
      </c>
      <c r="V29" s="34">
        <f t="shared" si="47"/>
        <v>-8.8427854774251191E-3</v>
      </c>
      <c r="W29" s="34">
        <f t="shared" ref="W29:W31" si="48">W7/S7-1</f>
        <v>3.5051546391752897E-2</v>
      </c>
      <c r="Z29" s="17" t="s">
        <v>136</v>
      </c>
      <c r="AA29" s="17" t="s">
        <v>136</v>
      </c>
      <c r="AB29" s="34">
        <f t="shared" ref="AB29" si="49">AB7/AA7-1</f>
        <v>-4.433338707077239E-2</v>
      </c>
      <c r="AC29" s="34">
        <f t="shared" ref="AC29" si="50">AC7/AB7-1</f>
        <v>0.18907444894286995</v>
      </c>
      <c r="AD29" s="34">
        <f>AD7/AC7-1</f>
        <v>5.0670323694228525E-2</v>
      </c>
    </row>
    <row r="30" spans="2:30" s="33" customFormat="1" x14ac:dyDescent="0.2">
      <c r="B30" s="30" t="s">
        <v>94</v>
      </c>
      <c r="G30" s="24" t="s">
        <v>136</v>
      </c>
      <c r="H30" s="24" t="s">
        <v>136</v>
      </c>
      <c r="I30" s="24" t="s">
        <v>136</v>
      </c>
      <c r="J30" s="24" t="s">
        <v>136</v>
      </c>
      <c r="K30" s="34">
        <f t="shared" si="42"/>
        <v>5.3130929791271431E-2</v>
      </c>
      <c r="L30" s="34">
        <f t="shared" si="43"/>
        <v>0.12941176470588234</v>
      </c>
      <c r="M30" s="34">
        <f t="shared" si="43"/>
        <v>9.2872570194384441E-2</v>
      </c>
      <c r="N30" s="34">
        <f t="shared" si="43"/>
        <v>-0.37881873727087578</v>
      </c>
      <c r="O30" s="34">
        <f t="shared" si="44"/>
        <v>1.4414414414414267E-2</v>
      </c>
      <c r="P30" s="34">
        <f t="shared" si="45"/>
        <v>-8.3333333333333037E-3</v>
      </c>
      <c r="Q30" s="34">
        <f t="shared" si="45"/>
        <v>0.12648221343873511</v>
      </c>
      <c r="R30" s="34">
        <f t="shared" si="46"/>
        <v>0.95409836065573761</v>
      </c>
      <c r="S30" s="34">
        <f t="shared" si="46"/>
        <v>0.1172291296625223</v>
      </c>
      <c r="T30" s="34">
        <f t="shared" si="47"/>
        <v>0.17016806722689082</v>
      </c>
      <c r="U30" s="34">
        <f t="shared" si="47"/>
        <v>-5.2631578947368585E-3</v>
      </c>
      <c r="V30" s="34">
        <f t="shared" si="47"/>
        <v>-5.0335570469798308E-3</v>
      </c>
      <c r="W30" s="34">
        <f t="shared" si="48"/>
        <v>2.2257551669316422E-2</v>
      </c>
      <c r="Z30" s="17" t="s">
        <v>136</v>
      </c>
      <c r="AA30" s="17" t="s">
        <v>136</v>
      </c>
      <c r="AB30" s="34">
        <f t="shared" ref="AB30" si="51">AB8/AA8-1</f>
        <v>-3.147953830010497E-2</v>
      </c>
      <c r="AC30" s="34">
        <f t="shared" ref="AC30:AD31" si="52">AC8/AB8-1</f>
        <v>0.19447453954496208</v>
      </c>
      <c r="AD30" s="34">
        <f t="shared" si="52"/>
        <v>6.3945578231292544E-2</v>
      </c>
    </row>
    <row r="31" spans="2:30" s="33" customFormat="1" x14ac:dyDescent="0.2">
      <c r="B31" s="30" t="s">
        <v>95</v>
      </c>
      <c r="G31" s="24" t="s">
        <v>136</v>
      </c>
      <c r="H31" s="24" t="s">
        <v>136</v>
      </c>
      <c r="I31" s="24" t="s">
        <v>136</v>
      </c>
      <c r="J31" s="24" t="s">
        <v>136</v>
      </c>
      <c r="K31" s="34">
        <f t="shared" si="42"/>
        <v>1.25</v>
      </c>
      <c r="L31" s="34">
        <f t="shared" si="43"/>
        <v>-0.33333333333333337</v>
      </c>
      <c r="M31" s="49" t="s">
        <v>136</v>
      </c>
      <c r="N31" s="34">
        <f t="shared" si="43"/>
        <v>-0.7142857142857143</v>
      </c>
      <c r="O31" s="34">
        <f t="shared" si="44"/>
        <v>0.44444444444444442</v>
      </c>
      <c r="P31" s="34">
        <f t="shared" si="45"/>
        <v>12</v>
      </c>
      <c r="Q31" s="34">
        <f t="shared" si="45"/>
        <v>-1.7777777777777779</v>
      </c>
      <c r="R31" s="34">
        <f t="shared" si="46"/>
        <v>2.25</v>
      </c>
      <c r="S31" s="34">
        <f t="shared" si="46"/>
        <v>-2.6153846153846159</v>
      </c>
      <c r="T31" s="34">
        <f t="shared" si="47"/>
        <v>-1.6153846153846154</v>
      </c>
      <c r="U31" s="34">
        <f t="shared" si="47"/>
        <v>-2.3571428571428568</v>
      </c>
      <c r="V31" s="34">
        <f t="shared" si="47"/>
        <v>0.23076923076923084</v>
      </c>
      <c r="W31" s="34">
        <f t="shared" si="48"/>
        <v>-0.80952380952380953</v>
      </c>
      <c r="Z31" s="17" t="s">
        <v>136</v>
      </c>
      <c r="AA31" s="17" t="s">
        <v>136</v>
      </c>
      <c r="AB31" s="34">
        <f t="shared" ref="AB31" si="53">AB9/AA9-1</f>
        <v>0.5714285714285714</v>
      </c>
      <c r="AC31" s="34">
        <f t="shared" si="52"/>
        <v>-4.6363636363636367</v>
      </c>
      <c r="AD31" s="34">
        <f t="shared" si="52"/>
        <v>-2.8000000000000003</v>
      </c>
    </row>
    <row r="32" spans="2:30" x14ac:dyDescent="0.2">
      <c r="B32" s="1" t="s">
        <v>83</v>
      </c>
      <c r="G32" s="24" t="s">
        <v>136</v>
      </c>
      <c r="H32" s="25">
        <f t="shared" ref="H32:L32" si="54">H10/G10-1</f>
        <v>-5.7700040209086922E-2</v>
      </c>
      <c r="I32" s="25">
        <f t="shared" si="54"/>
        <v>2.5282696820993822E-2</v>
      </c>
      <c r="J32" s="25">
        <f t="shared" si="54"/>
        <v>5.9619186348975228E-2</v>
      </c>
      <c r="K32" s="25">
        <f t="shared" si="54"/>
        <v>4.6739984289080994E-2</v>
      </c>
      <c r="L32" s="25">
        <f t="shared" si="54"/>
        <v>-3.1332082551594698E-2</v>
      </c>
      <c r="M32" s="25">
        <f t="shared" ref="M32:N32" si="55">M10/L10-1</f>
        <v>-2.1499128413713042E-2</v>
      </c>
      <c r="N32" s="25">
        <f t="shared" si="55"/>
        <v>-0.37519794140934282</v>
      </c>
      <c r="O32" s="25">
        <f t="shared" ref="O32:T32" si="56">O10/N10-1</f>
        <v>0.678124504989704</v>
      </c>
      <c r="P32" s="25">
        <f t="shared" si="56"/>
        <v>6.126109118368861E-2</v>
      </c>
      <c r="Q32" s="25">
        <f t="shared" si="56"/>
        <v>-7.8804589522369461E-2</v>
      </c>
      <c r="R32" s="25">
        <f t="shared" si="56"/>
        <v>0.19185092208168397</v>
      </c>
      <c r="S32" s="25">
        <f t="shared" si="56"/>
        <v>-7.7770576798446012E-3</v>
      </c>
      <c r="T32" s="25">
        <f t="shared" si="56"/>
        <v>-7.2746570868712945E-2</v>
      </c>
      <c r="U32" s="25">
        <f t="shared" ref="U32" si="57">U10/T10-1</f>
        <v>-4.2792991106806455E-2</v>
      </c>
      <c r="V32" s="25">
        <f>V10/U10-1</f>
        <v>0.12537944991261174</v>
      </c>
      <c r="W32" s="25">
        <f t="shared" ref="W32" si="58">W10/V10-1</f>
        <v>3.7027954879843117E-2</v>
      </c>
      <c r="Z32" s="17" t="s">
        <v>136</v>
      </c>
      <c r="AA32" s="17" t="s">
        <v>136</v>
      </c>
      <c r="AD32" s="17" t="s">
        <v>136</v>
      </c>
    </row>
    <row r="34" spans="2:30" x14ac:dyDescent="0.2">
      <c r="B34" s="1" t="s">
        <v>84</v>
      </c>
      <c r="G34" s="25">
        <f t="shared" ref="G34" si="59">G12/G10</f>
        <v>0.44199839163650978</v>
      </c>
      <c r="H34" s="25">
        <f t="shared" ref="H34" si="60">H12/H10</f>
        <v>0.43791337742692565</v>
      </c>
      <c r="I34" s="25">
        <f t="shared" ref="I34:K34" si="61">I12/I10</f>
        <v>0.4514618666111746</v>
      </c>
      <c r="J34" s="25">
        <f t="shared" si="61"/>
        <v>0.45492930086410049</v>
      </c>
      <c r="K34" s="25">
        <f t="shared" si="61"/>
        <v>0.45694183864915577</v>
      </c>
      <c r="L34" s="25">
        <f t="shared" ref="L34" si="62">L12/L10</f>
        <v>0.4400542320356382</v>
      </c>
      <c r="M34" s="25">
        <f t="shared" ref="M34" si="63">M12/M10</f>
        <v>0.44269596199524935</v>
      </c>
      <c r="N34" s="25">
        <f t="shared" ref="N34:O34" si="64">N12/N10</f>
        <v>0.37272295263741484</v>
      </c>
      <c r="O34" s="25">
        <f t="shared" si="64"/>
        <v>0.4475174627147443</v>
      </c>
      <c r="P34" s="25">
        <f>P12/P10</f>
        <v>0.43111269234190158</v>
      </c>
      <c r="Q34" s="25">
        <f>Q12/Q10</f>
        <v>0.45563387081201118</v>
      </c>
      <c r="R34" s="25">
        <f>R12/R10</f>
        <v>0.45811730395333761</v>
      </c>
      <c r="S34" s="25">
        <f t="shared" ref="S34:T34" si="65">S12/S10</f>
        <v>0.4650555192684519</v>
      </c>
      <c r="T34" s="25">
        <f t="shared" si="65"/>
        <v>0.45901206304481823</v>
      </c>
      <c r="U34" s="25">
        <f t="shared" ref="U34" si="66">U12/U10</f>
        <v>0.4661024744733695</v>
      </c>
      <c r="V34" s="25">
        <f>V12/V10</f>
        <v>0.44981199934608479</v>
      </c>
      <c r="W34" s="25">
        <f t="shared" ref="W34" si="67">W12/W10</f>
        <v>0.44257901789233084</v>
      </c>
      <c r="AA34" s="25">
        <f t="shared" ref="AA34" si="68">AA12/AA10</f>
        <v>0.44671114860546568</v>
      </c>
      <c r="AB34" s="25">
        <f t="shared" ref="AB34" si="69">AB12/AB10</f>
        <v>0.43421650669732376</v>
      </c>
      <c r="AC34" s="25">
        <f>AC12/AC10</f>
        <v>0.44820153576720989</v>
      </c>
      <c r="AD34" s="25">
        <f>AD12/AD10</f>
        <v>0.4598372939413401</v>
      </c>
    </row>
    <row r="35" spans="2:30" x14ac:dyDescent="0.2">
      <c r="B35" s="1" t="s">
        <v>85</v>
      </c>
      <c r="G35" s="25">
        <f t="shared" ref="G35" si="70">G16/G10</f>
        <v>0.13409730599115385</v>
      </c>
      <c r="H35" s="25">
        <f t="shared" ref="H35" si="71">H16/H10</f>
        <v>0.10273095796885018</v>
      </c>
      <c r="I35" s="25">
        <f t="shared" ref="I35:K35" si="72">I16/I10</f>
        <v>0.12985121215274151</v>
      </c>
      <c r="J35" s="25">
        <f t="shared" si="72"/>
        <v>0.12048311076197953</v>
      </c>
      <c r="K35" s="25">
        <f t="shared" si="72"/>
        <v>0.14474671669793623</v>
      </c>
      <c r="L35" s="25">
        <f t="shared" ref="L35" si="73">L16/L10</f>
        <v>0.11814836335463884</v>
      </c>
      <c r="M35" s="25">
        <f t="shared" ref="M35" si="74">M16/M10</f>
        <v>0.11777513855898646</v>
      </c>
      <c r="N35" s="25">
        <f t="shared" ref="N35:O35" si="75">N16/N10</f>
        <v>-0.13274196103278951</v>
      </c>
      <c r="O35" s="25">
        <f t="shared" si="75"/>
        <v>0.16669813101755721</v>
      </c>
      <c r="P35" s="25">
        <f>P16/P10</f>
        <v>0.14053188650715992</v>
      </c>
      <c r="Q35" s="25">
        <f>Q16/Q10</f>
        <v>0.16201602780728006</v>
      </c>
      <c r="R35" s="25">
        <f>R16/R10</f>
        <v>0.15497407647440048</v>
      </c>
      <c r="S35" s="25">
        <f t="shared" ref="S35:T35" si="76">S16/S10</f>
        <v>0.17341606792945774</v>
      </c>
      <c r="T35" s="25">
        <f t="shared" si="76"/>
        <v>0.12802676763229734</v>
      </c>
      <c r="U35" s="25">
        <f t="shared" ref="U35" si="77">U16/U10</f>
        <v>0.14984822003495538</v>
      </c>
      <c r="V35" s="25">
        <f>V16/V10</f>
        <v>0.11999346084682046</v>
      </c>
      <c r="W35" s="25">
        <f t="shared" ref="W35" si="78">W16/W10</f>
        <v>0.13360132419011606</v>
      </c>
      <c r="AA35" s="25">
        <f t="shared" ref="AA35" si="79">AA16/AA10</f>
        <v>0.64943630646521955</v>
      </c>
      <c r="AB35" s="25">
        <f t="shared" ref="AB35" si="80">AB16/AB10</f>
        <v>8.3282089671951415E-2</v>
      </c>
      <c r="AC35" s="25">
        <f>AC16/AC10</f>
        <v>0.15575463649018789</v>
      </c>
      <c r="AD35" s="25">
        <f>AD16/AD10</f>
        <v>0.14290301862556182</v>
      </c>
    </row>
    <row r="36" spans="2:30" x14ac:dyDescent="0.2">
      <c r="B36" s="1" t="s">
        <v>86</v>
      </c>
      <c r="G36" s="25">
        <f t="shared" ref="G36" si="81">G21/G10</f>
        <v>0.10977080820265367</v>
      </c>
      <c r="H36" s="25">
        <f t="shared" ref="H36" si="82">H21/H10</f>
        <v>9.0356304672498569E-2</v>
      </c>
      <c r="I36" s="25">
        <f t="shared" ref="I36:K36" si="83">I21/I10</f>
        <v>0.11455623764436568</v>
      </c>
      <c r="J36" s="25">
        <f t="shared" si="83"/>
        <v>9.711311861743907E-2</v>
      </c>
      <c r="K36" s="25">
        <f t="shared" si="83"/>
        <v>0.12823639774859288</v>
      </c>
      <c r="L36" s="25">
        <f t="shared" ref="L36" si="84">L21/L10</f>
        <v>0.1079798566724773</v>
      </c>
      <c r="M36" s="25">
        <f t="shared" ref="M36" si="85">M21/M10</f>
        <v>8.3828186856690343E-2</v>
      </c>
      <c r="N36" s="25">
        <f t="shared" ref="N36:O36" si="86">N21/N10</f>
        <v>-0.12513860288293999</v>
      </c>
      <c r="O36" s="25">
        <f t="shared" si="86"/>
        <v>0.14328865395506901</v>
      </c>
      <c r="P36" s="25">
        <f>P21/P10</f>
        <v>0.11126923419016266</v>
      </c>
      <c r="Q36" s="25">
        <f>Q21/Q10</f>
        <v>0.13990537800521383</v>
      </c>
      <c r="R36" s="25">
        <f>R21/R10</f>
        <v>0.12224562540505506</v>
      </c>
      <c r="S36" s="25">
        <f t="shared" ref="S36:T36" si="87">S21/S10</f>
        <v>0.15300457217504887</v>
      </c>
      <c r="T36" s="25">
        <f t="shared" si="87"/>
        <v>0.11772475125473286</v>
      </c>
      <c r="U36" s="25">
        <f t="shared" ref="U36" si="88">U21/U10</f>
        <v>0.12841504921350383</v>
      </c>
      <c r="V36" s="25">
        <f>V21/V10</f>
        <v>0.11762301781919253</v>
      </c>
      <c r="W36" s="25">
        <f t="shared" ref="W36" si="89">W21/W10</f>
        <v>0.11570899345787047</v>
      </c>
      <c r="AA36" s="25">
        <f t="shared" ref="AA36" si="90">AA21/AA10</f>
        <v>0.1404760078738144</v>
      </c>
      <c r="AB36" s="25">
        <f t="shared" ref="AB36" si="91">AB21/AB10</f>
        <v>6.7882255434056099E-2</v>
      </c>
      <c r="AC36" s="25">
        <f>AC21/AC10</f>
        <v>0.12858682473393507</v>
      </c>
      <c r="AD36" s="25">
        <f>AD21/AD10</f>
        <v>0.12943695140226918</v>
      </c>
    </row>
    <row r="37" spans="2:30" x14ac:dyDescent="0.2">
      <c r="B37" s="1" t="s">
        <v>87</v>
      </c>
      <c r="G37" s="25">
        <f t="shared" ref="G37" si="92">G20/G19</f>
        <v>0.14015748031496078</v>
      </c>
      <c r="H37" s="25">
        <f t="shared" ref="H37" si="93">H20/H19</f>
        <v>0.15045135406218627</v>
      </c>
      <c r="I37" s="25">
        <f t="shared" ref="I37:K37" si="94">I20/I19</f>
        <v>0.14717273431448508</v>
      </c>
      <c r="J37" s="25">
        <f t="shared" si="94"/>
        <v>0.20434432823813364</v>
      </c>
      <c r="K37" s="25">
        <f t="shared" si="94"/>
        <v>0.12427930813581037</v>
      </c>
      <c r="L37" s="25">
        <f t="shared" ref="L37" si="95">L20/L19</f>
        <v>0.10728582866293031</v>
      </c>
      <c r="M37" s="25">
        <f t="shared" ref="M37" si="96">M20/M19</f>
        <v>3.8592508513053389E-2</v>
      </c>
      <c r="N37" s="25">
        <f t="shared" ref="N37:O37" si="97">N20/N19</f>
        <v>1.7412935323383082E-2</v>
      </c>
      <c r="O37" s="25">
        <f t="shared" si="97"/>
        <v>0.11486880466472295</v>
      </c>
      <c r="P37" s="25">
        <f>P20/P19</f>
        <v>0.14079670329670341</v>
      </c>
      <c r="Q37" s="25">
        <f>Q20/Q19</f>
        <v>0.11430317848410762</v>
      </c>
      <c r="R37" s="25">
        <f>R20/R19</f>
        <v>0.18608414239482204</v>
      </c>
      <c r="S37" s="25">
        <f t="shared" ref="S37:T37" si="98">S20/S19</f>
        <v>0.11016144349477694</v>
      </c>
      <c r="T37" s="25">
        <f t="shared" si="98"/>
        <v>0.10926049300466348</v>
      </c>
      <c r="U37" s="25">
        <f t="shared" ref="U37" si="99">U20/U19</f>
        <v>0.16407185628742516</v>
      </c>
      <c r="V37" s="25">
        <f>V20/V19</f>
        <v>-4.7307132459970834E-2</v>
      </c>
      <c r="W37" s="25">
        <f t="shared" ref="W37" si="100">W20/W19</f>
        <v>0.19693654266958391</v>
      </c>
      <c r="AA37" s="25">
        <f t="shared" ref="AA37" si="101">AA20/AA19</f>
        <v>0.16079983336804837</v>
      </c>
      <c r="AB37" s="25">
        <f t="shared" ref="AB37" si="102">AB20/AB19</f>
        <v>8.6934798900824395E-2</v>
      </c>
      <c r="AC37" s="25">
        <f>AC20/AC19</f>
        <v>0.14021918630836214</v>
      </c>
      <c r="AD37" s="25">
        <f>AD20/AD19</f>
        <v>9.0963764847391479E-2</v>
      </c>
    </row>
    <row r="40" spans="2:30" x14ac:dyDescent="0.2">
      <c r="B40" s="18" t="s">
        <v>88</v>
      </c>
    </row>
    <row r="41" spans="2:30" s="3" customFormat="1" x14ac:dyDescent="0.2">
      <c r="B41" s="3" t="s">
        <v>6</v>
      </c>
      <c r="G41" s="19">
        <v>3282</v>
      </c>
      <c r="H41" s="19">
        <v>3423</v>
      </c>
      <c r="I41" s="19">
        <v>3695</v>
      </c>
      <c r="J41" s="19">
        <v>4466</v>
      </c>
      <c r="K41" s="19">
        <v>3446</v>
      </c>
      <c r="L41" s="19">
        <v>3070</v>
      </c>
      <c r="M41" s="19">
        <v>2863</v>
      </c>
      <c r="N41" s="19">
        <v>8438</v>
      </c>
      <c r="O41" s="19">
        <v>8148</v>
      </c>
      <c r="P41" s="35">
        <v>8635</v>
      </c>
      <c r="Q41" s="35">
        <v>8516</v>
      </c>
      <c r="R41" s="35">
        <v>9889</v>
      </c>
      <c r="S41" s="35">
        <v>10720</v>
      </c>
      <c r="T41" s="35">
        <v>10751</v>
      </c>
      <c r="U41" s="35">
        <v>8704</v>
      </c>
      <c r="V41" s="35">
        <v>8574</v>
      </c>
      <c r="W41" s="35">
        <v>7226</v>
      </c>
      <c r="AC41" s="35">
        <f t="shared" ref="AC41:AC46" si="103">R41</f>
        <v>9889</v>
      </c>
      <c r="AD41" s="35">
        <f>V41</f>
        <v>8574</v>
      </c>
    </row>
    <row r="42" spans="2:30" s="3" customFormat="1" x14ac:dyDescent="0.2">
      <c r="B42" s="3" t="s">
        <v>99</v>
      </c>
      <c r="G42" s="19">
        <v>987</v>
      </c>
      <c r="H42" s="19">
        <v>618</v>
      </c>
      <c r="I42" s="19">
        <v>351</v>
      </c>
      <c r="J42" s="19">
        <v>197</v>
      </c>
      <c r="K42" s="19">
        <v>198</v>
      </c>
      <c r="L42" s="19">
        <v>432</v>
      </c>
      <c r="M42" s="19">
        <v>319</v>
      </c>
      <c r="N42" s="19">
        <v>439</v>
      </c>
      <c r="O42" s="19">
        <v>1332</v>
      </c>
      <c r="P42" s="35">
        <v>3177</v>
      </c>
      <c r="Q42" s="35">
        <v>4012</v>
      </c>
      <c r="R42" s="35">
        <v>3587</v>
      </c>
      <c r="S42" s="35">
        <v>2975</v>
      </c>
      <c r="T42" s="35">
        <v>4352</v>
      </c>
      <c r="U42" s="3">
        <v>4763</v>
      </c>
      <c r="V42" s="35">
        <v>4423</v>
      </c>
      <c r="W42" s="35">
        <v>4650</v>
      </c>
      <c r="AC42" s="35">
        <f t="shared" si="103"/>
        <v>3587</v>
      </c>
      <c r="AD42" s="35">
        <f>V42</f>
        <v>4423</v>
      </c>
    </row>
    <row r="43" spans="2:30" x14ac:dyDescent="0.2">
      <c r="B43" s="1" t="s">
        <v>100</v>
      </c>
      <c r="G43" s="20">
        <v>4330</v>
      </c>
      <c r="H43" s="20">
        <v>4346</v>
      </c>
      <c r="I43" s="20">
        <v>4549</v>
      </c>
      <c r="J43" s="20">
        <v>4272</v>
      </c>
      <c r="K43" s="20">
        <v>4656</v>
      </c>
      <c r="L43" s="20">
        <v>4792</v>
      </c>
      <c r="M43" s="20">
        <v>4473</v>
      </c>
      <c r="N43" s="20">
        <v>2749</v>
      </c>
      <c r="O43" s="20">
        <v>3813</v>
      </c>
      <c r="P43" s="36">
        <v>3713</v>
      </c>
      <c r="Q43" s="36">
        <v>3669</v>
      </c>
      <c r="R43" s="36">
        <v>4463</v>
      </c>
      <c r="S43" s="36">
        <v>4341</v>
      </c>
      <c r="T43" s="36">
        <v>3746</v>
      </c>
      <c r="U43" s="36">
        <v>3827</v>
      </c>
      <c r="V43" s="36">
        <v>4667</v>
      </c>
      <c r="W43" s="36">
        <v>4960</v>
      </c>
      <c r="AC43" s="36">
        <f t="shared" si="103"/>
        <v>4463</v>
      </c>
      <c r="AD43" s="36">
        <f>V43</f>
        <v>4667</v>
      </c>
    </row>
    <row r="44" spans="2:30" s="3" customFormat="1" x14ac:dyDescent="0.2">
      <c r="B44" s="3" t="s">
        <v>101</v>
      </c>
      <c r="G44" s="19">
        <v>5227</v>
      </c>
      <c r="H44" s="19">
        <v>5388</v>
      </c>
      <c r="I44" s="19">
        <v>5415</v>
      </c>
      <c r="J44" s="19">
        <v>5622</v>
      </c>
      <c r="K44" s="19">
        <v>5835</v>
      </c>
      <c r="L44" s="19">
        <v>6199</v>
      </c>
      <c r="M44" s="19">
        <v>5807</v>
      </c>
      <c r="N44" s="19">
        <v>7367</v>
      </c>
      <c r="O44" s="19">
        <v>6705</v>
      </c>
      <c r="P44" s="35">
        <v>6090</v>
      </c>
      <c r="Q44" s="35">
        <v>6693</v>
      </c>
      <c r="R44" s="35">
        <v>6854</v>
      </c>
      <c r="S44" s="35">
        <v>6699</v>
      </c>
      <c r="T44" s="35">
        <v>6506</v>
      </c>
      <c r="U44" s="35">
        <v>7700</v>
      </c>
      <c r="V44" s="35">
        <v>8420</v>
      </c>
      <c r="W44" s="35">
        <v>9662</v>
      </c>
      <c r="AC44" s="35">
        <f t="shared" si="103"/>
        <v>6854</v>
      </c>
      <c r="AD44" s="35">
        <f>V44</f>
        <v>8420</v>
      </c>
    </row>
    <row r="45" spans="2:30" x14ac:dyDescent="0.2">
      <c r="B45" s="1" t="s">
        <v>102</v>
      </c>
      <c r="G45" s="20">
        <v>1675</v>
      </c>
      <c r="H45" s="20">
        <v>1791</v>
      </c>
      <c r="I45" s="20">
        <v>1786</v>
      </c>
      <c r="J45" s="20">
        <v>1968</v>
      </c>
      <c r="K45" s="20">
        <v>2093</v>
      </c>
      <c r="L45" s="20">
        <v>1876</v>
      </c>
      <c r="M45" s="20">
        <v>2282</v>
      </c>
      <c r="N45" s="20">
        <v>1653</v>
      </c>
      <c r="O45" s="20">
        <v>1939</v>
      </c>
      <c r="P45" s="36">
        <v>1992</v>
      </c>
      <c r="Q45" s="36">
        <v>1810</v>
      </c>
      <c r="R45" s="36">
        <v>1498</v>
      </c>
      <c r="S45" s="36">
        <v>1655</v>
      </c>
      <c r="T45" s="36">
        <v>1822</v>
      </c>
      <c r="U45" s="36">
        <v>1968</v>
      </c>
      <c r="V45" s="36">
        <v>2129</v>
      </c>
      <c r="W45" s="36">
        <v>2379</v>
      </c>
      <c r="AC45" s="36">
        <f t="shared" si="103"/>
        <v>1498</v>
      </c>
      <c r="AD45" s="36">
        <f t="shared" ref="AD45:AD51" si="104">V45</f>
        <v>2129</v>
      </c>
    </row>
    <row r="46" spans="2:30" x14ac:dyDescent="0.2">
      <c r="B46" s="1" t="s">
        <v>103</v>
      </c>
      <c r="G46" s="20">
        <f t="shared" ref="G46:L46" si="105">SUM(G41:G45)</f>
        <v>15501</v>
      </c>
      <c r="H46" s="20">
        <f t="shared" si="105"/>
        <v>15566</v>
      </c>
      <c r="I46" s="20">
        <f t="shared" si="105"/>
        <v>15796</v>
      </c>
      <c r="J46" s="20">
        <f t="shared" si="105"/>
        <v>16525</v>
      </c>
      <c r="K46" s="20">
        <f t="shared" si="105"/>
        <v>16228</v>
      </c>
      <c r="L46" s="20">
        <f t="shared" si="105"/>
        <v>16369</v>
      </c>
      <c r="M46" s="20">
        <f t="shared" ref="M46:W46" si="106">SUM(M41:M45)</f>
        <v>15744</v>
      </c>
      <c r="N46" s="20">
        <f t="shared" si="106"/>
        <v>20646</v>
      </c>
      <c r="O46" s="20">
        <f t="shared" si="106"/>
        <v>21937</v>
      </c>
      <c r="P46" s="36">
        <f t="shared" si="106"/>
        <v>23607</v>
      </c>
      <c r="Q46" s="36">
        <f t="shared" si="106"/>
        <v>24700</v>
      </c>
      <c r="R46" s="36">
        <f t="shared" si="106"/>
        <v>26291</v>
      </c>
      <c r="S46" s="36">
        <f t="shared" si="106"/>
        <v>26390</v>
      </c>
      <c r="T46" s="36">
        <f t="shared" si="106"/>
        <v>27177</v>
      </c>
      <c r="U46" s="36">
        <f t="shared" si="106"/>
        <v>26962</v>
      </c>
      <c r="V46" s="36">
        <f t="shared" si="106"/>
        <v>28213</v>
      </c>
      <c r="W46" s="36">
        <f t="shared" si="106"/>
        <v>28877</v>
      </c>
      <c r="AC46" s="36">
        <f t="shared" si="103"/>
        <v>26291</v>
      </c>
      <c r="AD46" s="36">
        <f t="shared" si="104"/>
        <v>28213</v>
      </c>
    </row>
    <row r="47" spans="2:30" x14ac:dyDescent="0.2">
      <c r="B47" s="1" t="s">
        <v>104</v>
      </c>
      <c r="G47" s="20">
        <v>4487</v>
      </c>
      <c r="H47" s="20">
        <v>4588</v>
      </c>
      <c r="I47" s="20">
        <v>4688</v>
      </c>
      <c r="J47" s="20">
        <v>4744</v>
      </c>
      <c r="K47" s="20">
        <v>4615</v>
      </c>
      <c r="L47" s="20">
        <v>4668</v>
      </c>
      <c r="M47" s="20">
        <v>4783</v>
      </c>
      <c r="N47" s="20">
        <v>4886</v>
      </c>
      <c r="O47" s="20">
        <v>4969</v>
      </c>
      <c r="P47" s="36">
        <v>4959</v>
      </c>
      <c r="Q47" s="36">
        <v>4958</v>
      </c>
      <c r="R47" s="36">
        <v>4904</v>
      </c>
      <c r="S47" s="36">
        <v>4869</v>
      </c>
      <c r="T47" s="36">
        <v>4812</v>
      </c>
      <c r="U47" s="36">
        <v>4806</v>
      </c>
      <c r="V47" s="36">
        <v>4791</v>
      </c>
      <c r="W47" s="36">
        <v>4778</v>
      </c>
      <c r="AC47" s="36">
        <f t="shared" ref="AC47:AC50" si="107">R47</f>
        <v>4904</v>
      </c>
      <c r="AD47" s="36">
        <f t="shared" si="104"/>
        <v>4791</v>
      </c>
    </row>
    <row r="48" spans="2:30" x14ac:dyDescent="0.2">
      <c r="B48" s="1" t="s">
        <v>105</v>
      </c>
      <c r="G48" s="20">
        <v>0</v>
      </c>
      <c r="H48" s="20">
        <v>0</v>
      </c>
      <c r="I48" s="20">
        <v>0</v>
      </c>
      <c r="J48" s="20">
        <v>0</v>
      </c>
      <c r="K48" s="20">
        <v>2832</v>
      </c>
      <c r="L48" s="20">
        <v>2882</v>
      </c>
      <c r="M48" s="20">
        <v>2907</v>
      </c>
      <c r="N48" s="20">
        <v>3097</v>
      </c>
      <c r="O48" s="20">
        <v>3158</v>
      </c>
      <c r="P48" s="36">
        <v>3086</v>
      </c>
      <c r="Q48" s="36">
        <v>3149</v>
      </c>
      <c r="R48" s="36">
        <v>3113</v>
      </c>
      <c r="S48" s="36">
        <v>3078</v>
      </c>
      <c r="T48" s="36">
        <v>3017</v>
      </c>
      <c r="U48" s="36">
        <v>2959</v>
      </c>
      <c r="V48" s="36">
        <v>2926</v>
      </c>
      <c r="W48" s="36">
        <v>2880</v>
      </c>
      <c r="AC48" s="36">
        <f t="shared" si="107"/>
        <v>3113</v>
      </c>
      <c r="AD48" s="36">
        <f t="shared" si="104"/>
        <v>2926</v>
      </c>
    </row>
    <row r="49" spans="2:30" x14ac:dyDescent="0.2">
      <c r="B49" s="1" t="s">
        <v>106</v>
      </c>
      <c r="G49" s="20">
        <f>284+154</f>
        <v>438</v>
      </c>
      <c r="H49" s="20">
        <f>284+154</f>
        <v>438</v>
      </c>
      <c r="I49" s="20">
        <f>283+154</f>
        <v>437</v>
      </c>
      <c r="J49" s="20">
        <f>283+154</f>
        <v>437</v>
      </c>
      <c r="K49" s="20">
        <f>279+224</f>
        <v>503</v>
      </c>
      <c r="L49" s="20">
        <f>277+224</f>
        <v>501</v>
      </c>
      <c r="M49" s="20">
        <f>275+223</f>
        <v>498</v>
      </c>
      <c r="N49" s="20">
        <f>274+223</f>
        <v>497</v>
      </c>
      <c r="O49" s="20">
        <f>272+223</f>
        <v>495</v>
      </c>
      <c r="P49" s="36">
        <f>270+223</f>
        <v>493</v>
      </c>
      <c r="Q49" s="36">
        <f>271+242</f>
        <v>513</v>
      </c>
      <c r="R49" s="36">
        <f>269+242</f>
        <v>511</v>
      </c>
      <c r="S49" s="36">
        <f>267+242</f>
        <v>509</v>
      </c>
      <c r="T49" s="36">
        <f>265+242</f>
        <v>507</v>
      </c>
      <c r="U49" s="36">
        <f>291+284</f>
        <v>575</v>
      </c>
      <c r="V49" s="36">
        <f>286+284</f>
        <v>570</v>
      </c>
      <c r="W49" s="36">
        <f>283+282</f>
        <v>565</v>
      </c>
      <c r="AC49" s="36">
        <f t="shared" si="107"/>
        <v>511</v>
      </c>
      <c r="AD49" s="36">
        <f t="shared" si="104"/>
        <v>570</v>
      </c>
    </row>
    <row r="50" spans="2:30" x14ac:dyDescent="0.2">
      <c r="B50" s="1" t="s">
        <v>107</v>
      </c>
      <c r="G50" s="20">
        <v>2057</v>
      </c>
      <c r="H50" s="20">
        <v>2085</v>
      </c>
      <c r="I50" s="20">
        <v>2000</v>
      </c>
      <c r="J50" s="20">
        <v>2011</v>
      </c>
      <c r="K50" s="20">
        <v>2071</v>
      </c>
      <c r="L50" s="20">
        <v>2182</v>
      </c>
      <c r="M50" s="20">
        <v>2288</v>
      </c>
      <c r="N50" s="20">
        <v>2326</v>
      </c>
      <c r="O50" s="20">
        <v>2699</v>
      </c>
      <c r="P50" s="36">
        <v>2691</v>
      </c>
      <c r="Q50" s="36">
        <v>2865</v>
      </c>
      <c r="R50" s="36">
        <v>2921</v>
      </c>
      <c r="S50" s="36">
        <v>3071</v>
      </c>
      <c r="T50" s="36">
        <v>3404</v>
      </c>
      <c r="U50" s="36">
        <v>3275</v>
      </c>
      <c r="V50" s="36">
        <v>3821</v>
      </c>
      <c r="W50" s="36">
        <v>3988</v>
      </c>
      <c r="AC50" s="36">
        <f t="shared" si="107"/>
        <v>2921</v>
      </c>
      <c r="AD50" s="36">
        <f t="shared" si="104"/>
        <v>3821</v>
      </c>
    </row>
    <row r="51" spans="2:30" x14ac:dyDescent="0.2">
      <c r="B51" s="1" t="s">
        <v>108</v>
      </c>
      <c r="G51" s="20">
        <f t="shared" ref="G51:L51" si="108">G46+SUM(G47:G50)</f>
        <v>22483</v>
      </c>
      <c r="H51" s="20">
        <f t="shared" si="108"/>
        <v>22677</v>
      </c>
      <c r="I51" s="20">
        <f t="shared" si="108"/>
        <v>22921</v>
      </c>
      <c r="J51" s="20">
        <f t="shared" si="108"/>
        <v>23717</v>
      </c>
      <c r="K51" s="20">
        <f t="shared" si="108"/>
        <v>26249</v>
      </c>
      <c r="L51" s="20">
        <f t="shared" si="108"/>
        <v>26602</v>
      </c>
      <c r="M51" s="20">
        <f t="shared" ref="M51:W51" si="109">M46+SUM(M47:M50)</f>
        <v>26220</v>
      </c>
      <c r="N51" s="20">
        <f t="shared" si="109"/>
        <v>31452</v>
      </c>
      <c r="O51" s="20">
        <f t="shared" si="109"/>
        <v>33258</v>
      </c>
      <c r="P51" s="36">
        <f t="shared" si="109"/>
        <v>34836</v>
      </c>
      <c r="Q51" s="36">
        <f t="shared" si="109"/>
        <v>36185</v>
      </c>
      <c r="R51" s="36">
        <f t="shared" si="109"/>
        <v>37740</v>
      </c>
      <c r="S51" s="36">
        <f t="shared" si="109"/>
        <v>37917</v>
      </c>
      <c r="T51" s="36">
        <f t="shared" si="109"/>
        <v>38917</v>
      </c>
      <c r="U51" s="36">
        <f t="shared" si="109"/>
        <v>38577</v>
      </c>
      <c r="V51" s="36">
        <f t="shared" si="109"/>
        <v>40321</v>
      </c>
      <c r="W51" s="36">
        <f t="shared" si="109"/>
        <v>41088</v>
      </c>
      <c r="AC51" s="36">
        <f>R51</f>
        <v>37740</v>
      </c>
      <c r="AD51" s="36">
        <f t="shared" si="104"/>
        <v>40321</v>
      </c>
    </row>
    <row r="52" spans="2:30" x14ac:dyDescent="0.2">
      <c r="G52" s="20"/>
      <c r="H52" s="20"/>
      <c r="I52" s="20"/>
      <c r="J52" s="20"/>
      <c r="K52" s="20"/>
      <c r="L52" s="20"/>
      <c r="M52" s="20"/>
      <c r="N52" s="20"/>
      <c r="O52" s="20"/>
      <c r="P52" s="36"/>
      <c r="Q52" s="36"/>
      <c r="R52" s="36"/>
      <c r="S52" s="36"/>
      <c r="T52" s="36"/>
      <c r="U52" s="36"/>
      <c r="V52" s="36"/>
      <c r="W52" s="36"/>
    </row>
    <row r="53" spans="2:30" s="3" customFormat="1" x14ac:dyDescent="0.2">
      <c r="B53" s="3" t="s">
        <v>109</v>
      </c>
      <c r="G53" s="19">
        <v>6</v>
      </c>
      <c r="H53" s="19">
        <v>6</v>
      </c>
      <c r="I53" s="19">
        <v>6</v>
      </c>
      <c r="J53" s="19">
        <v>6</v>
      </c>
      <c r="K53" s="19">
        <v>6</v>
      </c>
      <c r="L53" s="19">
        <v>6</v>
      </c>
      <c r="M53" s="19">
        <v>4</v>
      </c>
      <c r="N53" s="19">
        <v>3</v>
      </c>
      <c r="O53" s="19">
        <v>1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500</v>
      </c>
      <c r="W53" s="35">
        <v>500</v>
      </c>
      <c r="AC53" s="35">
        <f>R53</f>
        <v>0</v>
      </c>
      <c r="AD53" s="35">
        <f t="shared" ref="AD53:AD54" si="110">V53</f>
        <v>500</v>
      </c>
    </row>
    <row r="54" spans="2:30" s="3" customFormat="1" x14ac:dyDescent="0.2">
      <c r="B54" s="3" t="s">
        <v>110</v>
      </c>
      <c r="G54" s="19">
        <v>13</v>
      </c>
      <c r="H54" s="19">
        <v>9</v>
      </c>
      <c r="I54" s="19">
        <v>16</v>
      </c>
      <c r="J54" s="19">
        <v>9</v>
      </c>
      <c r="K54" s="50">
        <v>250</v>
      </c>
      <c r="L54" s="19">
        <v>300</v>
      </c>
      <c r="M54" s="19">
        <v>9</v>
      </c>
      <c r="N54" s="19">
        <v>248</v>
      </c>
      <c r="O54" s="19">
        <v>137</v>
      </c>
      <c r="P54" s="35">
        <v>41</v>
      </c>
      <c r="Q54" s="35">
        <v>4</v>
      </c>
      <c r="R54" s="35">
        <v>2</v>
      </c>
      <c r="S54" s="35">
        <v>15</v>
      </c>
      <c r="T54" s="35">
        <v>9</v>
      </c>
      <c r="U54" s="35">
        <v>0</v>
      </c>
      <c r="V54" s="35">
        <v>10</v>
      </c>
      <c r="W54" s="35">
        <v>9</v>
      </c>
      <c r="AC54" s="35">
        <f>R54</f>
        <v>2</v>
      </c>
      <c r="AD54" s="35">
        <f t="shared" si="110"/>
        <v>10</v>
      </c>
    </row>
    <row r="55" spans="2:30" x14ac:dyDescent="0.2">
      <c r="B55" s="1" t="s">
        <v>111</v>
      </c>
      <c r="G55" s="20">
        <v>2333</v>
      </c>
      <c r="H55" s="20">
        <v>2574</v>
      </c>
      <c r="I55" s="20">
        <v>2307</v>
      </c>
      <c r="J55" s="20">
        <v>2612</v>
      </c>
      <c r="K55" s="20">
        <v>2716</v>
      </c>
      <c r="L55" s="20">
        <v>2627</v>
      </c>
      <c r="M55" s="20">
        <v>2221</v>
      </c>
      <c r="N55" s="20">
        <v>2248</v>
      </c>
      <c r="O55" s="20">
        <v>1983</v>
      </c>
      <c r="P55" s="36">
        <v>2154</v>
      </c>
      <c r="Q55" s="36">
        <v>2257</v>
      </c>
      <c r="R55" s="36">
        <v>2836</v>
      </c>
      <c r="S55" s="36">
        <v>2135</v>
      </c>
      <c r="T55" s="36">
        <v>2795</v>
      </c>
      <c r="U55" s="36">
        <v>2770</v>
      </c>
      <c r="V55" s="36">
        <v>3358</v>
      </c>
      <c r="W55" s="36">
        <v>3371</v>
      </c>
      <c r="AC55" s="36">
        <f t="shared" ref="AC55:AC58" si="111">R55</f>
        <v>2836</v>
      </c>
      <c r="AD55" s="36">
        <f t="shared" ref="AD55:AD59" si="112">V55</f>
        <v>3358</v>
      </c>
    </row>
    <row r="56" spans="2:30" x14ac:dyDescent="0.2">
      <c r="B56" s="1" t="s">
        <v>112</v>
      </c>
      <c r="G56" s="20">
        <v>0</v>
      </c>
      <c r="H56" s="20">
        <v>0</v>
      </c>
      <c r="I56" s="20">
        <v>0</v>
      </c>
      <c r="J56" s="20">
        <v>0</v>
      </c>
      <c r="K56" s="20">
        <v>427</v>
      </c>
      <c r="L56" s="20">
        <v>431</v>
      </c>
      <c r="M56" s="20">
        <v>422</v>
      </c>
      <c r="N56" s="20">
        <v>445</v>
      </c>
      <c r="O56" s="20">
        <v>459</v>
      </c>
      <c r="P56" s="36">
        <v>458</v>
      </c>
      <c r="Q56" s="36">
        <v>470</v>
      </c>
      <c r="R56" s="36">
        <v>467</v>
      </c>
      <c r="S56" s="36">
        <v>462</v>
      </c>
      <c r="T56" s="36">
        <v>462</v>
      </c>
      <c r="U56" s="36">
        <v>455</v>
      </c>
      <c r="V56" s="36">
        <v>420</v>
      </c>
      <c r="W56" s="36">
        <v>424</v>
      </c>
      <c r="AC56" s="36">
        <f t="shared" si="111"/>
        <v>467</v>
      </c>
      <c r="AD56" s="36">
        <f t="shared" si="112"/>
        <v>420</v>
      </c>
    </row>
    <row r="57" spans="2:30" x14ac:dyDescent="0.2">
      <c r="B57" s="1" t="s">
        <v>113</v>
      </c>
      <c r="G57" s="20">
        <v>4174</v>
      </c>
      <c r="H57" s="20">
        <v>4478</v>
      </c>
      <c r="I57" s="20">
        <v>4738</v>
      </c>
      <c r="J57" s="20">
        <v>5010</v>
      </c>
      <c r="K57" s="20">
        <v>4455</v>
      </c>
      <c r="L57" s="20">
        <v>4672</v>
      </c>
      <c r="M57" s="20">
        <v>5356</v>
      </c>
      <c r="N57" s="20">
        <v>5184</v>
      </c>
      <c r="O57" s="20">
        <v>5742</v>
      </c>
      <c r="P57" s="36">
        <v>6030</v>
      </c>
      <c r="Q57" s="36">
        <v>5907</v>
      </c>
      <c r="R57" s="36">
        <v>6063</v>
      </c>
      <c r="S57" s="36">
        <v>5296</v>
      </c>
      <c r="T57" s="36">
        <v>5431</v>
      </c>
      <c r="U57" s="36">
        <v>5391</v>
      </c>
      <c r="V57" s="36">
        <v>6220</v>
      </c>
      <c r="W57" s="36">
        <v>6277</v>
      </c>
      <c r="AC57" s="36">
        <f t="shared" si="111"/>
        <v>6063</v>
      </c>
      <c r="AD57" s="36">
        <f t="shared" si="112"/>
        <v>6220</v>
      </c>
    </row>
    <row r="58" spans="2:30" x14ac:dyDescent="0.2">
      <c r="B58" s="1" t="s">
        <v>114</v>
      </c>
      <c r="G58" s="20">
        <v>182</v>
      </c>
      <c r="H58" s="20">
        <v>211</v>
      </c>
      <c r="I58" s="20">
        <v>214</v>
      </c>
      <c r="J58" s="20">
        <v>229</v>
      </c>
      <c r="K58" s="20">
        <v>216</v>
      </c>
      <c r="L58" s="20">
        <v>228</v>
      </c>
      <c r="M58" s="20">
        <v>268</v>
      </c>
      <c r="N58" s="20">
        <v>156</v>
      </c>
      <c r="O58" s="20">
        <v>297</v>
      </c>
      <c r="P58" s="36">
        <v>188</v>
      </c>
      <c r="Q58" s="36">
        <v>256</v>
      </c>
      <c r="R58" s="36">
        <v>306</v>
      </c>
      <c r="S58" s="36">
        <v>361</v>
      </c>
      <c r="T58" s="36">
        <v>160</v>
      </c>
      <c r="U58" s="36">
        <v>202</v>
      </c>
      <c r="V58" s="36">
        <v>222</v>
      </c>
      <c r="W58" s="36">
        <v>338</v>
      </c>
      <c r="AC58" s="36">
        <f t="shared" si="111"/>
        <v>306</v>
      </c>
      <c r="AD58" s="36">
        <f t="shared" si="112"/>
        <v>222</v>
      </c>
    </row>
    <row r="59" spans="2:30" x14ac:dyDescent="0.2">
      <c r="B59" s="1" t="s">
        <v>115</v>
      </c>
      <c r="G59" s="20">
        <f t="shared" ref="G59:L59" si="113">SUM(G53:G58)</f>
        <v>6708</v>
      </c>
      <c r="H59" s="20">
        <f t="shared" si="113"/>
        <v>7278</v>
      </c>
      <c r="I59" s="20">
        <f t="shared" si="113"/>
        <v>7281</v>
      </c>
      <c r="J59" s="20">
        <f t="shared" si="113"/>
        <v>7866</v>
      </c>
      <c r="K59" s="20">
        <f t="shared" si="113"/>
        <v>8070</v>
      </c>
      <c r="L59" s="20">
        <f t="shared" si="113"/>
        <v>8264</v>
      </c>
      <c r="M59" s="20">
        <f t="shared" ref="M59:W59" si="114">SUM(M53:M58)</f>
        <v>8280</v>
      </c>
      <c r="N59" s="20">
        <f t="shared" si="114"/>
        <v>8284</v>
      </c>
      <c r="O59" s="20">
        <f t="shared" si="114"/>
        <v>8619</v>
      </c>
      <c r="P59" s="36">
        <f t="shared" si="114"/>
        <v>8871</v>
      </c>
      <c r="Q59" s="36">
        <f t="shared" si="114"/>
        <v>8894</v>
      </c>
      <c r="R59" s="36">
        <f t="shared" si="114"/>
        <v>9674</v>
      </c>
      <c r="S59" s="36">
        <f t="shared" si="114"/>
        <v>8269</v>
      </c>
      <c r="T59" s="36">
        <f t="shared" si="114"/>
        <v>8857</v>
      </c>
      <c r="U59" s="36">
        <f t="shared" si="114"/>
        <v>8818</v>
      </c>
      <c r="V59" s="36">
        <f t="shared" si="114"/>
        <v>10730</v>
      </c>
      <c r="W59" s="36">
        <f t="shared" si="114"/>
        <v>10919</v>
      </c>
      <c r="AC59" s="36">
        <f>R59</f>
        <v>9674</v>
      </c>
      <c r="AD59" s="36">
        <f t="shared" si="112"/>
        <v>10730</v>
      </c>
    </row>
    <row r="60" spans="2:30" s="3" customFormat="1" x14ac:dyDescent="0.2">
      <c r="B60" s="3" t="s">
        <v>116</v>
      </c>
      <c r="G60" s="19">
        <v>3467</v>
      </c>
      <c r="H60" s="19">
        <v>3466</v>
      </c>
      <c r="I60" s="19">
        <v>3465</v>
      </c>
      <c r="J60" s="19">
        <v>3464</v>
      </c>
      <c r="K60" s="19">
        <v>3463</v>
      </c>
      <c r="L60" s="19">
        <v>3462</v>
      </c>
      <c r="M60" s="19">
        <v>3463</v>
      </c>
      <c r="N60" s="19">
        <v>9406</v>
      </c>
      <c r="O60" s="19">
        <v>9408</v>
      </c>
      <c r="P60" s="35">
        <v>9410</v>
      </c>
      <c r="Q60" s="35">
        <v>9412</v>
      </c>
      <c r="R60" s="35">
        <v>9413</v>
      </c>
      <c r="S60" s="35">
        <v>9415</v>
      </c>
      <c r="T60" s="35">
        <v>9417</v>
      </c>
      <c r="U60" s="35">
        <v>9418</v>
      </c>
      <c r="V60" s="35">
        <v>8920</v>
      </c>
      <c r="W60" s="35">
        <v>8922</v>
      </c>
      <c r="AC60" s="35">
        <f>R60</f>
        <v>9413</v>
      </c>
      <c r="AD60" s="35">
        <f>V60</f>
        <v>8920</v>
      </c>
    </row>
    <row r="61" spans="2:30" x14ac:dyDescent="0.2">
      <c r="B61" s="1" t="s">
        <v>117</v>
      </c>
      <c r="G61" s="20">
        <v>0</v>
      </c>
      <c r="H61" s="20">
        <v>0</v>
      </c>
      <c r="I61" s="20">
        <v>0</v>
      </c>
      <c r="J61" s="20">
        <v>0</v>
      </c>
      <c r="K61" s="20">
        <v>2675</v>
      </c>
      <c r="L61" s="20">
        <v>2723</v>
      </c>
      <c r="M61" s="20">
        <v>2758</v>
      </c>
      <c r="N61" s="20">
        <v>2913</v>
      </c>
      <c r="O61" s="20">
        <v>2961</v>
      </c>
      <c r="P61" s="36">
        <v>2896</v>
      </c>
      <c r="Q61" s="36">
        <v>2964</v>
      </c>
      <c r="R61" s="36">
        <v>2931</v>
      </c>
      <c r="S61" s="36">
        <v>2898</v>
      </c>
      <c r="T61" s="36">
        <v>2835</v>
      </c>
      <c r="U61" s="36">
        <v>2784</v>
      </c>
      <c r="V61" s="36">
        <v>2777</v>
      </c>
      <c r="W61" s="36">
        <v>2736</v>
      </c>
      <c r="AC61" s="36">
        <f t="shared" ref="AC61:AC63" si="115">R61</f>
        <v>2931</v>
      </c>
      <c r="AD61" s="36">
        <f t="shared" ref="AD61:AD64" si="116">V61</f>
        <v>2777</v>
      </c>
    </row>
    <row r="62" spans="2:30" x14ac:dyDescent="0.2">
      <c r="B62" s="1" t="s">
        <v>118</v>
      </c>
      <c r="G62" s="20">
        <v>3316</v>
      </c>
      <c r="H62" s="20">
        <v>3204</v>
      </c>
      <c r="I62" s="20">
        <v>3214</v>
      </c>
      <c r="J62" s="20">
        <v>3347</v>
      </c>
      <c r="K62" s="20">
        <v>2841</v>
      </c>
      <c r="L62" s="20">
        <v>2802</v>
      </c>
      <c r="M62" s="20">
        <v>2674</v>
      </c>
      <c r="N62" s="20">
        <v>2684</v>
      </c>
      <c r="O62" s="20">
        <v>3046</v>
      </c>
      <c r="P62" s="36">
        <v>3019</v>
      </c>
      <c r="Q62" s="36">
        <v>2984</v>
      </c>
      <c r="R62" s="36">
        <v>2955</v>
      </c>
      <c r="S62" s="36">
        <v>2992</v>
      </c>
      <c r="T62" s="36">
        <v>2884</v>
      </c>
      <c r="U62" s="36">
        <v>2748</v>
      </c>
      <c r="V62" s="36">
        <v>2613</v>
      </c>
      <c r="W62" s="36">
        <v>2689</v>
      </c>
      <c r="AC62" s="36">
        <f t="shared" si="115"/>
        <v>2955</v>
      </c>
      <c r="AD62" s="36">
        <f t="shared" si="116"/>
        <v>2613</v>
      </c>
    </row>
    <row r="63" spans="2:30" x14ac:dyDescent="0.2">
      <c r="B63" s="1" t="s">
        <v>119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AC63" s="36">
        <f t="shared" si="115"/>
        <v>0</v>
      </c>
      <c r="AD63" s="36">
        <f t="shared" si="116"/>
        <v>0</v>
      </c>
    </row>
    <row r="64" spans="2:30" x14ac:dyDescent="0.2">
      <c r="B64" s="1" t="s">
        <v>120</v>
      </c>
      <c r="G64" s="20">
        <f t="shared" ref="G64:L64" si="117">G59+SUM(G60:G63)</f>
        <v>13491</v>
      </c>
      <c r="H64" s="20">
        <f t="shared" si="117"/>
        <v>13948</v>
      </c>
      <c r="I64" s="20">
        <f t="shared" si="117"/>
        <v>13960</v>
      </c>
      <c r="J64" s="20">
        <f t="shared" si="117"/>
        <v>14677</v>
      </c>
      <c r="K64" s="20">
        <f t="shared" si="117"/>
        <v>17049</v>
      </c>
      <c r="L64" s="20">
        <f t="shared" si="117"/>
        <v>17251</v>
      </c>
      <c r="M64" s="20">
        <f t="shared" ref="M64:W64" si="118">M59+SUM(M60:M63)</f>
        <v>17175</v>
      </c>
      <c r="N64" s="20">
        <f t="shared" si="118"/>
        <v>23287</v>
      </c>
      <c r="O64" s="20">
        <f t="shared" si="118"/>
        <v>24034</v>
      </c>
      <c r="P64" s="36">
        <f t="shared" si="118"/>
        <v>24196</v>
      </c>
      <c r="Q64" s="36">
        <f t="shared" si="118"/>
        <v>24254</v>
      </c>
      <c r="R64" s="36">
        <f t="shared" si="118"/>
        <v>24973</v>
      </c>
      <c r="S64" s="36">
        <f t="shared" si="118"/>
        <v>23574</v>
      </c>
      <c r="T64" s="36">
        <f t="shared" si="118"/>
        <v>23993</v>
      </c>
      <c r="U64" s="36">
        <f t="shared" si="118"/>
        <v>23768</v>
      </c>
      <c r="V64" s="36">
        <f t="shared" si="118"/>
        <v>25040</v>
      </c>
      <c r="W64" s="36">
        <f t="shared" si="118"/>
        <v>25266</v>
      </c>
      <c r="AC64" s="36">
        <f>R64</f>
        <v>24973</v>
      </c>
      <c r="AD64" s="36">
        <f t="shared" si="116"/>
        <v>25040</v>
      </c>
    </row>
    <row r="65" spans="2:30" x14ac:dyDescent="0.2">
      <c r="H65" s="20"/>
      <c r="I65" s="20"/>
      <c r="J65" s="20"/>
      <c r="K65" s="20"/>
      <c r="L65" s="20"/>
      <c r="M65" s="20"/>
      <c r="N65" s="20"/>
      <c r="O65" s="20"/>
      <c r="P65" s="36"/>
      <c r="Q65" s="36"/>
      <c r="R65" s="36"/>
      <c r="S65" s="36"/>
      <c r="T65" s="36"/>
      <c r="U65" s="36"/>
      <c r="V65" s="36"/>
    </row>
    <row r="66" spans="2:30" x14ac:dyDescent="0.2">
      <c r="B66" s="1" t="s">
        <v>121</v>
      </c>
      <c r="G66" s="20">
        <v>8992</v>
      </c>
      <c r="H66" s="20">
        <v>8729</v>
      </c>
      <c r="I66" s="20">
        <v>8961</v>
      </c>
      <c r="J66" s="20">
        <v>9040</v>
      </c>
      <c r="K66" s="20">
        <v>9200</v>
      </c>
      <c r="L66" s="20">
        <v>9351</v>
      </c>
      <c r="M66" s="20">
        <v>9045</v>
      </c>
      <c r="N66" s="20">
        <v>8055</v>
      </c>
      <c r="O66" s="20">
        <v>9224</v>
      </c>
      <c r="P66" s="36">
        <v>10640</v>
      </c>
      <c r="Q66" s="36">
        <v>11931</v>
      </c>
      <c r="R66" s="36">
        <v>12767</v>
      </c>
      <c r="S66" s="36">
        <v>14343</v>
      </c>
      <c r="T66" s="36">
        <v>14924</v>
      </c>
      <c r="U66" s="36">
        <v>14809</v>
      </c>
      <c r="V66" s="36">
        <v>15281</v>
      </c>
      <c r="W66" s="36">
        <v>15822</v>
      </c>
      <c r="AC66" s="36">
        <f>R66</f>
        <v>12767</v>
      </c>
      <c r="AD66" s="36">
        <v>15281</v>
      </c>
    </row>
    <row r="67" spans="2:30" x14ac:dyDescent="0.2">
      <c r="B67" s="1" t="s">
        <v>122</v>
      </c>
      <c r="G67" s="20">
        <f t="shared" ref="G67:W67" si="119">G66+G64</f>
        <v>22483</v>
      </c>
      <c r="H67" s="20">
        <f t="shared" si="119"/>
        <v>22677</v>
      </c>
      <c r="I67" s="20">
        <f t="shared" si="119"/>
        <v>22921</v>
      </c>
      <c r="J67" s="20">
        <f t="shared" si="119"/>
        <v>23717</v>
      </c>
      <c r="K67" s="20">
        <f t="shared" si="119"/>
        <v>26249</v>
      </c>
      <c r="L67" s="20">
        <f t="shared" si="119"/>
        <v>26602</v>
      </c>
      <c r="M67" s="20">
        <f t="shared" si="119"/>
        <v>26220</v>
      </c>
      <c r="N67" s="20">
        <f t="shared" si="119"/>
        <v>31342</v>
      </c>
      <c r="O67" s="20">
        <f t="shared" si="119"/>
        <v>33258</v>
      </c>
      <c r="P67" s="36">
        <f t="shared" si="119"/>
        <v>34836</v>
      </c>
      <c r="Q67" s="36">
        <f t="shared" si="119"/>
        <v>36185</v>
      </c>
      <c r="R67" s="36">
        <f t="shared" si="119"/>
        <v>37740</v>
      </c>
      <c r="S67" s="36">
        <f t="shared" si="119"/>
        <v>37917</v>
      </c>
      <c r="T67" s="36">
        <f t="shared" si="119"/>
        <v>38917</v>
      </c>
      <c r="U67" s="36">
        <f t="shared" si="119"/>
        <v>38577</v>
      </c>
      <c r="V67" s="36">
        <f t="shared" si="119"/>
        <v>40321</v>
      </c>
      <c r="W67" s="36">
        <f t="shared" si="119"/>
        <v>41088</v>
      </c>
      <c r="AC67" s="36">
        <f>AC66+AC64</f>
        <v>37740</v>
      </c>
      <c r="AD67" s="36">
        <f>AD66+AD64</f>
        <v>40321</v>
      </c>
    </row>
    <row r="68" spans="2:30" x14ac:dyDescent="0.2">
      <c r="I68" s="20"/>
      <c r="J68" s="20"/>
      <c r="K68" s="20"/>
      <c r="L68" s="20"/>
      <c r="M68" s="20"/>
      <c r="O68" s="20"/>
      <c r="P68" s="36"/>
      <c r="Q68" s="36"/>
      <c r="R68" s="36"/>
      <c r="S68" s="36"/>
      <c r="T68" s="36"/>
      <c r="U68" s="36"/>
      <c r="V68" s="36"/>
      <c r="AD68" s="36"/>
    </row>
    <row r="69" spans="2:30" x14ac:dyDescent="0.2">
      <c r="B69" s="1" t="s">
        <v>123</v>
      </c>
      <c r="G69" s="20">
        <f t="shared" ref="G69:V69" si="120">G51-G64</f>
        <v>8992</v>
      </c>
      <c r="H69" s="20">
        <f t="shared" si="120"/>
        <v>8729</v>
      </c>
      <c r="I69" s="20">
        <f t="shared" si="120"/>
        <v>8961</v>
      </c>
      <c r="J69" s="20">
        <f t="shared" si="120"/>
        <v>9040</v>
      </c>
      <c r="K69" s="20">
        <f t="shared" si="120"/>
        <v>9200</v>
      </c>
      <c r="L69" s="20">
        <f t="shared" si="120"/>
        <v>9351</v>
      </c>
      <c r="M69" s="20">
        <f t="shared" si="120"/>
        <v>9045</v>
      </c>
      <c r="N69" s="20">
        <f t="shared" si="120"/>
        <v>8165</v>
      </c>
      <c r="O69" s="20">
        <f t="shared" si="120"/>
        <v>9224</v>
      </c>
      <c r="P69" s="36">
        <f t="shared" si="120"/>
        <v>10640</v>
      </c>
      <c r="Q69" s="36">
        <f t="shared" si="120"/>
        <v>11931</v>
      </c>
      <c r="R69" s="36">
        <f t="shared" si="120"/>
        <v>12767</v>
      </c>
      <c r="S69" s="36">
        <f t="shared" si="120"/>
        <v>14343</v>
      </c>
      <c r="T69" s="36">
        <f t="shared" si="120"/>
        <v>14924</v>
      </c>
      <c r="U69" s="36">
        <f t="shared" si="120"/>
        <v>14809</v>
      </c>
      <c r="V69" s="36">
        <f t="shared" si="120"/>
        <v>15281</v>
      </c>
      <c r="W69" s="36">
        <f t="shared" ref="W69" si="121">W51-W64</f>
        <v>15822</v>
      </c>
      <c r="AC69" s="36">
        <f>AC51-AC64</f>
        <v>12767</v>
      </c>
      <c r="AD69" s="36">
        <f>AD51-AD64</f>
        <v>15281</v>
      </c>
    </row>
    <row r="70" spans="2:30" x14ac:dyDescent="0.2">
      <c r="B70" s="1" t="s">
        <v>124</v>
      </c>
      <c r="G70" s="20">
        <f t="shared" ref="G70:V70" si="122">G69/G23</f>
        <v>5.6411543287327479</v>
      </c>
      <c r="H70" s="20">
        <f t="shared" si="122"/>
        <v>5.519792588845327</v>
      </c>
      <c r="I70" s="20">
        <f t="shared" si="122"/>
        <v>5.6974821973550354</v>
      </c>
      <c r="J70" s="20">
        <f t="shared" si="122"/>
        <v>5.7572283785505025</v>
      </c>
      <c r="K70" s="20">
        <f t="shared" si="122"/>
        <v>5.888376856118791</v>
      </c>
      <c r="L70" s="20">
        <f t="shared" si="122"/>
        <v>5.9919261822376013</v>
      </c>
      <c r="M70" s="20">
        <f t="shared" si="122"/>
        <v>5.8118614662982715</v>
      </c>
      <c r="N70" s="20">
        <f t="shared" si="122"/>
        <v>5.2484412161727834</v>
      </c>
      <c r="O70" s="20">
        <f t="shared" si="122"/>
        <v>5.9060058906390065</v>
      </c>
      <c r="P70" s="20">
        <f t="shared" si="122"/>
        <v>6.7641449459631282</v>
      </c>
      <c r="Q70" s="20">
        <f t="shared" si="122"/>
        <v>7.5608365019011403</v>
      </c>
      <c r="R70" s="20">
        <f t="shared" si="122"/>
        <v>8.0854971500949961</v>
      </c>
      <c r="S70" s="41">
        <f t="shared" si="122"/>
        <v>9.0669448131993171</v>
      </c>
      <c r="T70" s="41">
        <f t="shared" si="122"/>
        <v>9.4515516149461689</v>
      </c>
      <c r="U70" s="41">
        <f t="shared" si="122"/>
        <v>9.3787207093096896</v>
      </c>
      <c r="V70" s="41">
        <f t="shared" si="122"/>
        <v>9.7207379134860048</v>
      </c>
      <c r="W70" s="41">
        <f t="shared" ref="W70" si="123">W69/W23</f>
        <v>10.096356326973391</v>
      </c>
      <c r="AC70" s="41">
        <f>AC69/AC23</f>
        <v>8.1165962045837432</v>
      </c>
      <c r="AD70" s="41">
        <f>AD69/AD23</f>
        <v>9.6839303537762014</v>
      </c>
    </row>
    <row r="72" spans="2:30" s="33" customFormat="1" x14ac:dyDescent="0.2">
      <c r="B72" s="33" t="s">
        <v>125</v>
      </c>
      <c r="G72" s="24" t="s">
        <v>136</v>
      </c>
      <c r="H72" s="24" t="s">
        <v>136</v>
      </c>
      <c r="I72" s="24" t="s">
        <v>136</v>
      </c>
      <c r="J72" s="24" t="s">
        <v>136</v>
      </c>
      <c r="K72" s="34">
        <f>K44/G44-1</f>
        <v>0.11631911230151148</v>
      </c>
      <c r="L72" s="34">
        <f>L44/H44-1</f>
        <v>0.15051967334818106</v>
      </c>
      <c r="M72" s="34">
        <f>M44/I44-1</f>
        <v>7.2391505078485796E-2</v>
      </c>
      <c r="N72" s="34">
        <f>N44/J44-1</f>
        <v>0.31038776236214871</v>
      </c>
      <c r="O72" s="34">
        <f t="shared" ref="O72:P72" si="124">O44/K44-1</f>
        <v>0.14910025706940866</v>
      </c>
      <c r="P72" s="34">
        <f t="shared" si="124"/>
        <v>-1.7583481206646212E-2</v>
      </c>
      <c r="Q72" s="34">
        <f t="shared" ref="Q72:V72" si="125">Q44/M44-1</f>
        <v>0.15257447907697608</v>
      </c>
      <c r="R72" s="34">
        <f t="shared" si="125"/>
        <v>-6.963485815121484E-2</v>
      </c>
      <c r="S72" s="34">
        <f t="shared" si="125"/>
        <v>-8.9485458612970081E-4</v>
      </c>
      <c r="T72" s="34">
        <f t="shared" si="125"/>
        <v>6.8308702791461506E-2</v>
      </c>
      <c r="U72" s="34">
        <f t="shared" si="125"/>
        <v>0.15045569998505903</v>
      </c>
      <c r="V72" s="34">
        <f t="shared" si="125"/>
        <v>0.22847971987160776</v>
      </c>
      <c r="W72" s="34">
        <f t="shared" ref="W72" si="126">W44/S44-1</f>
        <v>0.44230482161516638</v>
      </c>
      <c r="AD72" s="34">
        <f>AD44/AC44-1</f>
        <v>0.22847971987160776</v>
      </c>
    </row>
    <row r="73" spans="2:30" s="33" customFormat="1" x14ac:dyDescent="0.2">
      <c r="B73" s="33" t="s">
        <v>126</v>
      </c>
      <c r="G73" s="24" t="s">
        <v>136</v>
      </c>
      <c r="H73" s="34">
        <f t="shared" ref="H73:V73" si="127">H44/G44-1</f>
        <v>3.0801607040367385E-2</v>
      </c>
      <c r="I73" s="34">
        <f t="shared" si="127"/>
        <v>5.0111358574609355E-3</v>
      </c>
      <c r="J73" s="34">
        <f t="shared" si="127"/>
        <v>3.8227146814404422E-2</v>
      </c>
      <c r="K73" s="34">
        <f t="shared" si="127"/>
        <v>3.7886872998932786E-2</v>
      </c>
      <c r="L73" s="34">
        <f t="shared" si="127"/>
        <v>6.2382176520993982E-2</v>
      </c>
      <c r="M73" s="34">
        <f t="shared" si="127"/>
        <v>-6.3236005807388307E-2</v>
      </c>
      <c r="N73" s="34">
        <f t="shared" si="127"/>
        <v>0.26864129498880662</v>
      </c>
      <c r="O73" s="34">
        <f t="shared" si="127"/>
        <v>-8.9860187321840646E-2</v>
      </c>
      <c r="P73" s="34">
        <f t="shared" si="127"/>
        <v>-9.1722595078299829E-2</v>
      </c>
      <c r="Q73" s="34">
        <f t="shared" si="127"/>
        <v>9.9014778325123176E-2</v>
      </c>
      <c r="R73" s="34">
        <f t="shared" si="127"/>
        <v>2.405498281786933E-2</v>
      </c>
      <c r="S73" s="34">
        <f t="shared" si="127"/>
        <v>-2.2614531660344328E-2</v>
      </c>
      <c r="T73" s="34">
        <f t="shared" si="127"/>
        <v>-2.8810270189580489E-2</v>
      </c>
      <c r="U73" s="34">
        <f t="shared" si="127"/>
        <v>0.18352290193667375</v>
      </c>
      <c r="V73" s="34">
        <f t="shared" si="127"/>
        <v>9.3506493506493538E-2</v>
      </c>
      <c r="W73" s="34">
        <f t="shared" ref="W73" si="128">W44/V44-1</f>
        <v>0.14750593824228031</v>
      </c>
      <c r="AD73" s="24" t="s">
        <v>136</v>
      </c>
    </row>
    <row r="75" spans="2:30" s="33" customFormat="1" x14ac:dyDescent="0.2">
      <c r="B75" s="33" t="s">
        <v>6</v>
      </c>
      <c r="G75" s="47">
        <f t="shared" ref="G75" si="129">G41+G42</f>
        <v>4269</v>
      </c>
      <c r="H75" s="47">
        <f t="shared" ref="H75" si="130">H41+H42</f>
        <v>4041</v>
      </c>
      <c r="I75" s="47">
        <f>I41+I42</f>
        <v>4046</v>
      </c>
      <c r="J75" s="47">
        <f>J41+J42</f>
        <v>4663</v>
      </c>
      <c r="K75" s="47">
        <f t="shared" ref="K75" si="131">K41+K42</f>
        <v>3644</v>
      </c>
      <c r="L75" s="47">
        <f t="shared" ref="L75" si="132">L41+L42</f>
        <v>3502</v>
      </c>
      <c r="M75" s="47">
        <f>M41+M42</f>
        <v>3182</v>
      </c>
      <c r="N75" s="47">
        <f>N41+N42</f>
        <v>8877</v>
      </c>
      <c r="O75" s="47">
        <f>O41+O42</f>
        <v>9480</v>
      </c>
      <c r="P75" s="47">
        <f t="shared" ref="P75:V75" si="133">P41+P42</f>
        <v>11812</v>
      </c>
      <c r="Q75" s="47">
        <f t="shared" si="133"/>
        <v>12528</v>
      </c>
      <c r="R75" s="47">
        <f t="shared" si="133"/>
        <v>13476</v>
      </c>
      <c r="S75" s="47">
        <f t="shared" si="133"/>
        <v>13695</v>
      </c>
      <c r="T75" s="47">
        <f t="shared" si="133"/>
        <v>15103</v>
      </c>
      <c r="U75" s="47">
        <f t="shared" si="133"/>
        <v>13467</v>
      </c>
      <c r="V75" s="47">
        <f t="shared" si="133"/>
        <v>12997</v>
      </c>
      <c r="W75" s="47">
        <f t="shared" ref="W75" si="134">W41+W42</f>
        <v>11876</v>
      </c>
      <c r="AC75" s="51">
        <f t="shared" ref="AC75:AD75" si="135">U75</f>
        <v>13467</v>
      </c>
      <c r="AD75" s="51">
        <f t="shared" si="135"/>
        <v>12997</v>
      </c>
    </row>
    <row r="76" spans="2:30" s="33" customFormat="1" x14ac:dyDescent="0.2">
      <c r="B76" s="33" t="s">
        <v>7</v>
      </c>
      <c r="G76" s="47">
        <f t="shared" ref="G76" si="136">G53+G54+G60</f>
        <v>3486</v>
      </c>
      <c r="H76" s="47">
        <f t="shared" ref="H76" si="137">H53+H54+H60</f>
        <v>3481</v>
      </c>
      <c r="I76" s="47">
        <f>I53+I54+I60</f>
        <v>3487</v>
      </c>
      <c r="J76" s="47">
        <f>J53+J54+J60</f>
        <v>3479</v>
      </c>
      <c r="K76" s="47">
        <f t="shared" ref="K76" si="138">K53+K54+K60</f>
        <v>3719</v>
      </c>
      <c r="L76" s="47">
        <f t="shared" ref="L76" si="139">L53+L54+L60</f>
        <v>3768</v>
      </c>
      <c r="M76" s="47">
        <f>M53+M54+M60</f>
        <v>3476</v>
      </c>
      <c r="N76" s="47">
        <f>N53+N54+N60</f>
        <v>9657</v>
      </c>
      <c r="O76" s="47">
        <f>O53+O54+O60</f>
        <v>9546</v>
      </c>
      <c r="P76" s="47">
        <f t="shared" ref="P76:V76" si="140">P53+P54+P60</f>
        <v>9451</v>
      </c>
      <c r="Q76" s="47">
        <f t="shared" si="140"/>
        <v>9416</v>
      </c>
      <c r="R76" s="47">
        <f t="shared" si="140"/>
        <v>9415</v>
      </c>
      <c r="S76" s="47">
        <f t="shared" si="140"/>
        <v>9430</v>
      </c>
      <c r="T76" s="47">
        <f t="shared" si="140"/>
        <v>9426</v>
      </c>
      <c r="U76" s="47">
        <f t="shared" si="140"/>
        <v>9418</v>
      </c>
      <c r="V76" s="47">
        <f t="shared" si="140"/>
        <v>9430</v>
      </c>
      <c r="W76" s="47">
        <f t="shared" ref="W76" si="141">W53+W54+W60</f>
        <v>9431</v>
      </c>
      <c r="AC76" s="51">
        <f t="shared" ref="AC76:AD77" si="142">U76</f>
        <v>9418</v>
      </c>
      <c r="AD76" s="51">
        <f t="shared" si="142"/>
        <v>9430</v>
      </c>
    </row>
    <row r="77" spans="2:30" x14ac:dyDescent="0.2">
      <c r="B77" s="1" t="s">
        <v>8</v>
      </c>
      <c r="G77" s="20">
        <f t="shared" ref="G77:H77" si="143">G75-G76</f>
        <v>783</v>
      </c>
      <c r="H77" s="20">
        <f t="shared" si="143"/>
        <v>560</v>
      </c>
      <c r="I77" s="20">
        <f>I75-I76</f>
        <v>559</v>
      </c>
      <c r="J77" s="20">
        <f>J75-J76</f>
        <v>1184</v>
      </c>
      <c r="K77" s="20">
        <f t="shared" ref="K77" si="144">K75-K76</f>
        <v>-75</v>
      </c>
      <c r="L77" s="20">
        <f t="shared" ref="L77" si="145">L75-L76</f>
        <v>-266</v>
      </c>
      <c r="M77" s="20">
        <f>M75-M76</f>
        <v>-294</v>
      </c>
      <c r="N77" s="20">
        <f>N75-N76</f>
        <v>-780</v>
      </c>
      <c r="O77" s="20">
        <f>O75-O76</f>
        <v>-66</v>
      </c>
      <c r="P77" s="20">
        <f t="shared" ref="P77:V77" si="146">P75-P76</f>
        <v>2361</v>
      </c>
      <c r="Q77" s="20">
        <f t="shared" si="146"/>
        <v>3112</v>
      </c>
      <c r="R77" s="20">
        <f t="shared" si="146"/>
        <v>4061</v>
      </c>
      <c r="S77" s="20">
        <f t="shared" si="146"/>
        <v>4265</v>
      </c>
      <c r="T77" s="20">
        <f t="shared" si="146"/>
        <v>5677</v>
      </c>
      <c r="U77" s="20">
        <f t="shared" si="146"/>
        <v>4049</v>
      </c>
      <c r="V77" s="20">
        <f t="shared" si="146"/>
        <v>3567</v>
      </c>
      <c r="W77" s="20">
        <f t="shared" ref="W77" si="147">W75-W76</f>
        <v>2445</v>
      </c>
      <c r="AC77" s="51">
        <f t="shared" si="142"/>
        <v>4049</v>
      </c>
      <c r="AD77" s="51">
        <f t="shared" si="142"/>
        <v>3567</v>
      </c>
    </row>
    <row r="78" spans="2:30" x14ac:dyDescent="0.2">
      <c r="AC78" s="51"/>
    </row>
    <row r="79" spans="2:30" x14ac:dyDescent="0.2">
      <c r="B79" s="1" t="s">
        <v>138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AC79" s="51">
        <f t="shared" ref="AC79" si="148">U79</f>
        <v>136.55000000000001</v>
      </c>
      <c r="AD79" s="51">
        <f t="shared" ref="AD79" si="149">V79</f>
        <v>118.85</v>
      </c>
    </row>
    <row r="80" spans="2:30" x14ac:dyDescent="0.2">
      <c r="B80" s="1" t="s">
        <v>139</v>
      </c>
      <c r="G80" s="20">
        <f>G79*G23</f>
        <v>131026.8</v>
      </c>
      <c r="H80" s="20">
        <f t="shared" ref="H80:V80" si="150">H79*H23</f>
        <v>115015.22200000001</v>
      </c>
      <c r="I80" s="20">
        <f t="shared" si="150"/>
        <v>134836.144</v>
      </c>
      <c r="J80" s="20">
        <f t="shared" si="150"/>
        <v>122412.79199999999</v>
      </c>
      <c r="K80" s="20">
        <f t="shared" si="150"/>
        <v>132022.80000000002</v>
      </c>
      <c r="L80" s="20">
        <f t="shared" si="150"/>
        <v>145900.49399999998</v>
      </c>
      <c r="M80" s="20">
        <f t="shared" si="150"/>
        <v>139102.09399999998</v>
      </c>
      <c r="N80" s="20">
        <f t="shared" si="150"/>
        <v>153360.90599999999</v>
      </c>
      <c r="O80" s="20">
        <f t="shared" si="150"/>
        <v>174749.802</v>
      </c>
      <c r="P80" s="20">
        <f t="shared" si="150"/>
        <v>211883.09999999998</v>
      </c>
      <c r="Q80" s="20">
        <f t="shared" si="150"/>
        <v>220273.02000000002</v>
      </c>
      <c r="R80" s="20">
        <f t="shared" si="150"/>
        <v>212391.28999999998</v>
      </c>
      <c r="S80" s="20">
        <f t="shared" si="150"/>
        <v>258893.75400000002</v>
      </c>
      <c r="T80" s="20">
        <f t="shared" si="150"/>
        <v>260124.46000000002</v>
      </c>
      <c r="U80" s="20">
        <f t="shared" si="150"/>
        <v>215612.45</v>
      </c>
      <c r="V80" s="20">
        <f t="shared" si="150"/>
        <v>186832.19999999998</v>
      </c>
      <c r="W80" s="20">
        <f t="shared" ref="W80" si="151">W79*W23</f>
        <v>166817.79499999998</v>
      </c>
      <c r="AC80" s="20">
        <f t="shared" ref="AC80" si="152">AC79*AC23</f>
        <v>214786.32250000004</v>
      </c>
      <c r="AD80" s="20">
        <f t="shared" ref="AD80" si="153">AD79*AD23</f>
        <v>187542.32874999999</v>
      </c>
    </row>
    <row r="81" spans="2:30" s="33" customFormat="1" x14ac:dyDescent="0.2">
      <c r="B81" s="33" t="s">
        <v>9</v>
      </c>
      <c r="G81" s="47">
        <f>G80-G77</f>
        <v>130243.8</v>
      </c>
      <c r="H81" s="47">
        <f t="shared" ref="H81:V81" si="154">H80-H77</f>
        <v>114455.22200000001</v>
      </c>
      <c r="I81" s="47">
        <f t="shared" si="154"/>
        <v>134277.144</v>
      </c>
      <c r="J81" s="47">
        <f t="shared" si="154"/>
        <v>121228.79199999999</v>
      </c>
      <c r="K81" s="47">
        <f t="shared" si="154"/>
        <v>132097.80000000002</v>
      </c>
      <c r="L81" s="47">
        <f t="shared" si="154"/>
        <v>146166.49399999998</v>
      </c>
      <c r="M81" s="47">
        <f t="shared" si="154"/>
        <v>139396.09399999998</v>
      </c>
      <c r="N81" s="47">
        <f t="shared" si="154"/>
        <v>154140.90599999999</v>
      </c>
      <c r="O81" s="47">
        <f t="shared" si="154"/>
        <v>174815.802</v>
      </c>
      <c r="P81" s="47">
        <f t="shared" si="154"/>
        <v>209522.09999999998</v>
      </c>
      <c r="Q81" s="47">
        <f t="shared" si="154"/>
        <v>217161.02000000002</v>
      </c>
      <c r="R81" s="47">
        <f t="shared" si="154"/>
        <v>208330.28999999998</v>
      </c>
      <c r="S81" s="47">
        <f t="shared" si="154"/>
        <v>254628.75400000002</v>
      </c>
      <c r="T81" s="47">
        <f t="shared" si="154"/>
        <v>254447.46000000002</v>
      </c>
      <c r="U81" s="47">
        <f t="shared" si="154"/>
        <v>211563.45</v>
      </c>
      <c r="V81" s="47">
        <f t="shared" si="154"/>
        <v>183265.19999999998</v>
      </c>
      <c r="W81" s="47">
        <f t="shared" ref="W81" si="155">W80-W77</f>
        <v>164372.79499999998</v>
      </c>
      <c r="AC81" s="47">
        <f t="shared" ref="AC81" si="156">AC80-AC77</f>
        <v>210737.32250000004</v>
      </c>
      <c r="AD81" s="47">
        <f t="shared" ref="AD81" si="157">AD80-AD77</f>
        <v>183975.32874999999</v>
      </c>
    </row>
    <row r="83" spans="2:30" x14ac:dyDescent="0.2">
      <c r="B83" s="1" t="s">
        <v>128</v>
      </c>
      <c r="AA83" s="52"/>
      <c r="AB83" s="52"/>
      <c r="AC83" s="52">
        <f t="shared" ref="AC83" si="158">AC79/(AC22*1000)</f>
        <v>37.504159682207103</v>
      </c>
      <c r="AD83" s="52">
        <f>AD79/(AD22*1000)</f>
        <v>31.019240613628885</v>
      </c>
    </row>
    <row r="85" spans="2:30" x14ac:dyDescent="0.2">
      <c r="B85" s="1" t="s">
        <v>140</v>
      </c>
      <c r="G85" s="25">
        <f t="shared" ref="G85:W85" si="159">G44/(G10*1000)</f>
        <v>0.52543224768797758</v>
      </c>
      <c r="H85" s="25">
        <f t="shared" si="159"/>
        <v>0.57478131000640054</v>
      </c>
      <c r="I85" s="25">
        <f t="shared" si="159"/>
        <v>0.56341691811466044</v>
      </c>
      <c r="J85" s="25">
        <f t="shared" si="159"/>
        <v>0.55204241948153965</v>
      </c>
      <c r="K85" s="25">
        <f t="shared" si="159"/>
        <v>0.54737335834896805</v>
      </c>
      <c r="L85" s="25">
        <f t="shared" si="159"/>
        <v>0.60032926593066049</v>
      </c>
      <c r="M85" s="25">
        <f t="shared" si="159"/>
        <v>0.57472288202692001</v>
      </c>
      <c r="N85" s="25">
        <f t="shared" si="159"/>
        <v>1.1669570727071124</v>
      </c>
      <c r="O85" s="25">
        <f t="shared" si="159"/>
        <v>0.63290541816122325</v>
      </c>
      <c r="P85" s="25">
        <f t="shared" si="159"/>
        <v>0.541670372676332</v>
      </c>
      <c r="Q85" s="25">
        <f t="shared" si="159"/>
        <v>0.64622960316694023</v>
      </c>
      <c r="R85" s="25">
        <f t="shared" si="159"/>
        <v>0.55524951393389499</v>
      </c>
      <c r="S85" s="25">
        <f t="shared" si="159"/>
        <v>0.5469464402351405</v>
      </c>
      <c r="T85" s="25">
        <f t="shared" si="159"/>
        <v>0.57286255173021039</v>
      </c>
      <c r="U85" s="25">
        <f t="shared" si="159"/>
        <v>0.70830650354153257</v>
      </c>
      <c r="V85" s="25">
        <f t="shared" si="159"/>
        <v>0.68824587215955524</v>
      </c>
      <c r="W85" s="25">
        <f t="shared" si="159"/>
        <v>0.7615669583037753</v>
      </c>
      <c r="AC85" s="25">
        <f>AC44/(AC10*1000)</f>
        <v>0.15389105932013114</v>
      </c>
      <c r="AD85" s="25">
        <f>AD44/(AD10*1000)</f>
        <v>0.18026118604153288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</hyperlinks>
  <pageMargins left="0.7" right="0.7" top="0.75" bottom="0.75" header="0.3" footer="0.3"/>
  <pageSetup paperSize="256" orientation="portrait" horizontalDpi="203" verticalDpi="203" r:id="rId10"/>
  <ignoredErrors>
    <ignoredError sqref="S7:W7 O7:R7 AD3:AD6 AD8:AD9 AD11 AD13:AD14 AD17:AD18 AD20 AD23 AC3 AC5 AC4 AC6 AC8:AC9 AC11 AC13:AC23 J6 G7:K7 N6:O6 N7 M7 L7 AB3:AB6 AB8:AB9 AB23 AA8:AA9 AA3:AA6 AA1:AA2 AA17:AA23" formulaRange="1"/>
    <ignoredError sqref="AD7 AD10 AD12 AD19 AC43 AC45 AB10 AA12" formula="1"/>
    <ignoredError sqref="AA7:AC7 AC10 AC12 AB11:AB20 AA10:AA11 AA13:AA16" formula="1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2022-08-04T10:11:55Z</dcterms:created>
  <dcterms:modified xsi:type="dcterms:W3CDTF">2022-09-30T12:40:31Z</dcterms:modified>
</cp:coreProperties>
</file>