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5832DD68-8703-404A-8533-6564E88D06A5}" xr6:coauthVersionLast="47" xr6:coauthVersionMax="47" xr10:uidLastSave="{00000000-0000-0000-0000-000000000000}"/>
  <bookViews>
    <workbookView xWindow="0" yWindow="500" windowWidth="32900" windowHeight="17920" xr2:uid="{FF813251-78E9-485A-8D56-D6407F3B4B49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I56" i="2"/>
  <c r="I53" i="2"/>
  <c r="I47" i="2"/>
  <c r="I39" i="2" l="1"/>
  <c r="I36" i="2"/>
  <c r="I42" i="2" s="1"/>
  <c r="I33" i="2"/>
  <c r="E26" i="2"/>
  <c r="E23" i="2"/>
  <c r="I26" i="2"/>
  <c r="I20" i="2"/>
  <c r="E9" i="2"/>
  <c r="E5" i="2"/>
  <c r="I13" i="2"/>
  <c r="I9" i="2"/>
  <c r="I5" i="2"/>
  <c r="I23" i="2" s="1"/>
  <c r="I10" i="2" l="1"/>
  <c r="E10" i="2"/>
  <c r="C8" i="1"/>
  <c r="C11" i="1"/>
  <c r="E14" i="2" l="1"/>
  <c r="E16" i="2" s="1"/>
  <c r="E24" i="2"/>
  <c r="I14" i="2"/>
  <c r="I16" i="2" s="1"/>
  <c r="I24" i="2"/>
  <c r="C12" i="1"/>
  <c r="I17" i="2" l="1"/>
  <c r="I25" i="2"/>
  <c r="E17" i="2"/>
  <c r="E25" i="2"/>
</calcChain>
</file>

<file path=xl/sharedStrings.xml><?xml version="1.0" encoding="utf-8"?>
<sst xmlns="http://schemas.openxmlformats.org/spreadsheetml/2006/main" count="98" uniqueCount="90">
  <si>
    <t>$TWTR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</si>
  <si>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</si>
  <si>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</si>
  <si>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</si>
  <si>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</si>
  <si>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</si>
  <si>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</si>
  <si>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</si>
  <si>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</si>
  <si>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Twitter Inc.</t>
  </si>
  <si>
    <t>Management</t>
  </si>
  <si>
    <t>CEO</t>
  </si>
  <si>
    <t>CFO</t>
  </si>
  <si>
    <t>Profile</t>
  </si>
  <si>
    <t>HQ</t>
  </si>
  <si>
    <t>Founded</t>
  </si>
  <si>
    <t>San Fransisco, US</t>
  </si>
  <si>
    <t>IR</t>
  </si>
  <si>
    <t>Link</t>
  </si>
  <si>
    <t>Q121</t>
  </si>
  <si>
    <t>Q221</t>
  </si>
  <si>
    <t>Q321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</si>
  <si>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</si>
  <si>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</si>
  <si>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</si>
  <si>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</si>
  <si>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</si>
  <si>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</si>
  <si>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</si>
  <si>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</si>
  <si>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</si>
  <si>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</si>
  <si>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</si>
  <si>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</si>
  <si>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</si>
  <si>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FY29</t>
  </si>
  <si>
    <t>FY28</t>
  </si>
  <si>
    <t>FY30</t>
  </si>
  <si>
    <t>FY31</t>
  </si>
  <si>
    <t>FY32</t>
  </si>
  <si>
    <t>Revenue</t>
  </si>
  <si>
    <t>COGS</t>
  </si>
  <si>
    <t>Gross Profit</t>
  </si>
  <si>
    <t>R&amp;D</t>
  </si>
  <si>
    <t>Sales and Marketing</t>
  </si>
  <si>
    <t>G&amp;A</t>
  </si>
  <si>
    <t>Operating Expenses</t>
  </si>
  <si>
    <t>Operating Income</t>
  </si>
  <si>
    <t>Interest Expense</t>
  </si>
  <si>
    <t>Interest Income</t>
  </si>
  <si>
    <t>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</si>
  <si>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</si>
  <si>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</si>
  <si>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</si>
  <si>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</si>
  <si>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</si>
  <si>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</si>
  <si>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</si>
  <si>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</si>
  <si>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</si>
  <si>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Q421</t>
  </si>
  <si>
    <t>Q420</t>
  </si>
  <si>
    <t>Balance Sheet</t>
  </si>
  <si>
    <t>Short Term Investments</t>
  </si>
  <si>
    <t>A/R</t>
  </si>
  <si>
    <t>Prepaid Expenses &amp; OCA</t>
  </si>
  <si>
    <t>Assets held for sale</t>
  </si>
  <si>
    <t>TCA</t>
  </si>
  <si>
    <t>PP&amp;E</t>
  </si>
  <si>
    <t>ROU</t>
  </si>
  <si>
    <t>Intangibles + Goodwill</t>
  </si>
  <si>
    <t>Deferred Taxes</t>
  </si>
  <si>
    <t>Other Assets</t>
  </si>
  <si>
    <t>Assets</t>
  </si>
  <si>
    <t xml:space="preserve"> </t>
  </si>
  <si>
    <t>Key Events</t>
  </si>
  <si>
    <t>Elon Musk pulls out of $44bn twitter takeover bid citing $TWTR's failure to disclose key data to him</t>
  </si>
  <si>
    <t>Parag Agrawal</t>
  </si>
  <si>
    <t>Ned Segal</t>
  </si>
  <si>
    <t>A/P</t>
  </si>
  <si>
    <t>Accrued &amp; OCL</t>
  </si>
  <si>
    <t>Operating Lease Liabilities</t>
  </si>
  <si>
    <t>TCL</t>
  </si>
  <si>
    <t>Convertible Notes</t>
  </si>
  <si>
    <t>Senior Notes</t>
  </si>
  <si>
    <t>Deferred &amp; other LT Liabilities</t>
  </si>
  <si>
    <t>Liabilities</t>
  </si>
  <si>
    <t>S/E</t>
  </si>
  <si>
    <t>S/E+L</t>
  </si>
  <si>
    <t>Other 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</si>
</sst>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6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  <xf numFmtId="0" fontId="6" fillId="0" borderId="0" xfId="0" applyFont="1"/>
    <xf numFmtId="0" fontId="5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9" fillId="4" borderId="0" xfId="0" applyFont="1" applyFill="1" applyBorder="1"/>
    <xf numFmtId="0" fontId="9" fillId="4" borderId="7" xfId="0" applyFont="1" applyFill="1" applyBorder="1"/>
    <xf numFmtId="0" fontId="9" fillId="4" borderId="5" xfId="0" applyFont="1" applyFill="1" applyBorder="1"/>
    <xf numFmtId="0" fontId="9" fillId="4" borderId="8" xfId="0" applyFont="1" applyFill="1" applyBorder="1"/>
    <xf numFmtId="17" fontId="10" fillId="3" borderId="4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0</xdr:rowOff>
    </xdr:from>
    <xdr:to>
      <xdr:col>5</xdr:col>
      <xdr:colOff>438150</xdr:colOff>
      <xdr:row>5</xdr:row>
      <xdr:rowOff>28575</xdr:rowOff>
    </xdr:to>
    <xdr:pic>
      <xdr:nvPicPr>
        <xdr:cNvPr id="2" name="Picture 1" descr="TWTR Stock Price — Twitter Chart — TradingView">
          <a:extLst>
            <a:ext uri="{FF2B5EF4-FFF2-40B4-BE49-F238E27FC236}">
              <a16:creationId xmlns:a16="http://schemas.microsoft.com/office/drawing/2014/main" id="{B8A9BE6F-5DF9-4004-A40A-946049294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61925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9525</xdr:rowOff>
    </xdr:from>
    <xdr:to>
      <xdr:col>9</xdr:col>
      <xdr:colOff>9525</xdr:colOff>
      <xdr:row>78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14D555-7EC7-42BF-B832-4B1B127BC422}"/>
            </a:ext>
          </a:extLst>
        </xdr:cNvPr>
        <xdr:cNvCxnSpPr/>
      </xdr:nvCxnSpPr>
      <xdr:spPr>
        <a:xfrm>
          <a:off x="5495925" y="9525"/>
          <a:ext cx="0" cy="12525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0</xdr:row>
      <xdr:rowOff>0</xdr:rowOff>
    </xdr:from>
    <xdr:to>
      <xdr:col>18</xdr:col>
      <xdr:colOff>19050</xdr:colOff>
      <xdr:row>78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F5F0EE-CCEC-4161-B1EE-6BAED7E553E1}"/>
            </a:ext>
          </a:extLst>
        </xdr:cNvPr>
        <xdr:cNvCxnSpPr/>
      </xdr:nvCxnSpPr>
      <xdr:spPr>
        <a:xfrm>
          <a:off x="10991850" y="0"/>
          <a:ext cx="0" cy="12525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twitterinc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22.q4cdn.com/826641620/files/doc_financials/2022/q1/Final-Q1%E2%80%9922-earnings-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7729-69E7-454A-A731-192C39F71FD7}">
  <dimension ref="B2:Q27"/>
  <sheetViews>
    <sheetView tabSelected="1" workbookViewId="0">
      <selection activeCell="G12" sqref="G12:N33"/>
    </sheetView>
  </sheetViews>
  <sheetFormatPr baseColWidth="10" defaultColWidth="9.1640625" defaultRowHeight="13" x14ac:dyDescent="0.15"/>
  <cols>
    <col min="1" max="16384" width="9.1640625" style="1"/>
  </cols>
  <sheetData>
    <row r="2" spans="2:17" ht="15" x14ac:dyDescent="0.2">
      <c r="B2" s="3" t="s">
        <v>0</v>
      </c>
      <c r="F2"/>
    </row>
    <row r="3" spans="2:17" x14ac:dyDescent="0.15">
      <c r="B3" s="2" t="s">
        <v>9</v>
      </c>
    </row>
    <row r="4" spans="2:17" x14ac:dyDescent="0.15">
      <c r="H4" s="37" t="s">
        <v>75</v>
      </c>
      <c r="I4" s="38"/>
      <c r="J4" s="38"/>
      <c r="K4" s="38"/>
      <c r="L4" s="38"/>
      <c r="M4" s="38"/>
      <c r="N4" s="38"/>
      <c r="O4" s="38"/>
      <c r="P4" s="38"/>
      <c r="Q4" s="39"/>
    </row>
    <row r="5" spans="2:17" x14ac:dyDescent="0.15">
      <c r="B5" s="37" t="s">
        <v>1</v>
      </c>
      <c r="C5" s="38"/>
      <c r="D5" s="39"/>
      <c r="H5" s="28">
        <v>44743</v>
      </c>
      <c r="I5" s="24" t="s">
        <v>76</v>
      </c>
      <c r="J5" s="24"/>
      <c r="K5" s="24"/>
      <c r="L5" s="24"/>
      <c r="M5" s="24"/>
      <c r="N5" s="24"/>
      <c r="O5" s="24"/>
      <c r="P5" s="24"/>
      <c r="Q5" s="26"/>
    </row>
    <row r="6" spans="2:17" x14ac:dyDescent="0.15">
      <c r="B6" s="4" t="s">
        <v>2</v>
      </c>
      <c r="C6" s="5">
        <v>36.81</v>
      </c>
      <c r="D6" s="31"/>
      <c r="H6" s="29"/>
      <c r="I6" s="24"/>
      <c r="J6" s="24"/>
      <c r="K6" s="24"/>
      <c r="L6" s="24"/>
      <c r="M6" s="24"/>
      <c r="N6" s="24"/>
      <c r="O6" s="24"/>
      <c r="P6" s="24"/>
      <c r="Q6" s="26"/>
    </row>
    <row r="7" spans="2:17" x14ac:dyDescent="0.15">
      <c r="B7" s="4" t="s">
        <v>3</v>
      </c>
      <c r="C7" s="5">
        <v>764.18</v>
      </c>
      <c r="D7" s="31" t="s">
        <v>22</v>
      </c>
      <c r="H7" s="29"/>
      <c r="I7" s="24"/>
      <c r="J7" s="24"/>
      <c r="K7" s="24"/>
      <c r="L7" s="24"/>
      <c r="M7" s="24"/>
      <c r="N7" s="24"/>
      <c r="O7" s="24"/>
      <c r="P7" s="24"/>
      <c r="Q7" s="26"/>
    </row>
    <row r="8" spans="2:17" x14ac:dyDescent="0.15">
      <c r="B8" s="4" t="s">
        <v>4</v>
      </c>
      <c r="C8" s="7">
        <f>C6*C7</f>
        <v>28129.465799999998</v>
      </c>
      <c r="D8" s="31"/>
      <c r="H8" s="29"/>
      <c r="I8" s="24"/>
      <c r="J8" s="24"/>
      <c r="K8" s="24"/>
      <c r="L8" s="24"/>
      <c r="M8" s="24"/>
      <c r="N8" s="24"/>
      <c r="O8" s="24"/>
      <c r="P8" s="24"/>
      <c r="Q8" s="26"/>
    </row>
    <row r="9" spans="2:17" x14ac:dyDescent="0.15">
      <c r="B9" s="4" t="s">
        <v>5</v>
      </c>
      <c r="C9" s="7">
        <f>2283.308+3978.645</f>
        <v>6261.9529999999995</v>
      </c>
      <c r="D9" s="31" t="s">
        <v>22</v>
      </c>
      <c r="H9" s="29"/>
      <c r="I9" s="24"/>
      <c r="J9" s="24"/>
      <c r="K9" s="24"/>
      <c r="L9" s="24"/>
      <c r="M9" s="24"/>
      <c r="N9" s="24"/>
      <c r="O9" s="24"/>
      <c r="P9" s="24"/>
      <c r="Q9" s="26"/>
    </row>
    <row r="10" spans="2:17" x14ac:dyDescent="0.15">
      <c r="B10" s="4" t="s">
        <v>6</v>
      </c>
      <c r="C10" s="7">
        <f>3561.067+1683.114</f>
        <v>5244.1810000000005</v>
      </c>
      <c r="D10" s="31" t="s">
        <v>22</v>
      </c>
      <c r="H10" s="29"/>
      <c r="I10" s="24"/>
      <c r="J10" s="24"/>
      <c r="K10" s="24"/>
      <c r="L10" s="24"/>
      <c r="M10" s="24"/>
      <c r="N10" s="24"/>
      <c r="O10" s="24"/>
      <c r="P10" s="24"/>
      <c r="Q10" s="26"/>
    </row>
    <row r="11" spans="2:17" x14ac:dyDescent="0.15">
      <c r="B11" s="4" t="s">
        <v>7</v>
      </c>
      <c r="C11" s="7">
        <f>C9-C10</f>
        <v>1017.771999999999</v>
      </c>
      <c r="D11" s="31" t="s">
        <v>22</v>
      </c>
      <c r="H11" s="29"/>
      <c r="I11" s="24"/>
      <c r="J11" s="24"/>
      <c r="K11" s="24"/>
      <c r="L11" s="24"/>
      <c r="M11" s="24"/>
      <c r="N11" s="24"/>
      <c r="O11" s="24"/>
      <c r="P11" s="24"/>
      <c r="Q11" s="26"/>
    </row>
    <row r="12" spans="2:17" x14ac:dyDescent="0.15">
      <c r="B12" s="6" t="s">
        <v>8</v>
      </c>
      <c r="C12" s="8">
        <f>C8-C11</f>
        <v>27111.693800000001</v>
      </c>
      <c r="D12" s="32"/>
      <c r="H12" s="29"/>
      <c r="I12" s="24"/>
      <c r="J12" s="24"/>
      <c r="K12" s="24"/>
      <c r="L12" s="24"/>
      <c r="M12" s="24"/>
      <c r="N12" s="24"/>
      <c r="O12" s="24"/>
      <c r="P12" s="24"/>
      <c r="Q12" s="26"/>
    </row>
    <row r="13" spans="2:17" x14ac:dyDescent="0.15">
      <c r="H13" s="29"/>
      <c r="I13" s="24"/>
      <c r="J13" s="24"/>
      <c r="K13" s="24"/>
      <c r="L13" s="24"/>
      <c r="M13" s="24"/>
      <c r="N13" s="24"/>
      <c r="O13" s="24"/>
      <c r="P13" s="24"/>
      <c r="Q13" s="26"/>
    </row>
    <row r="14" spans="2:17" x14ac:dyDescent="0.15">
      <c r="H14" s="29"/>
      <c r="I14" s="24"/>
      <c r="J14" s="24"/>
      <c r="K14" s="24"/>
      <c r="L14" s="24"/>
      <c r="M14" s="24"/>
      <c r="N14" s="24"/>
      <c r="O14" s="24"/>
      <c r="P14" s="24"/>
      <c r="Q14" s="26"/>
    </row>
    <row r="15" spans="2:17" x14ac:dyDescent="0.15">
      <c r="B15" s="37" t="s">
        <v>10</v>
      </c>
      <c r="C15" s="38"/>
      <c r="D15" s="39"/>
      <c r="H15" s="29"/>
      <c r="I15" s="24"/>
      <c r="J15" s="24"/>
      <c r="K15" s="24"/>
      <c r="L15" s="24"/>
      <c r="M15" s="24"/>
      <c r="N15" s="24"/>
      <c r="O15" s="24"/>
      <c r="P15" s="24"/>
      <c r="Q15" s="26"/>
    </row>
    <row r="16" spans="2:17" x14ac:dyDescent="0.15">
      <c r="B16" s="9" t="s">
        <v>11</v>
      </c>
      <c r="C16" s="35" t="s">
        <v>77</v>
      </c>
      <c r="D16" s="36"/>
      <c r="H16" s="29"/>
      <c r="I16" s="24"/>
      <c r="J16" s="24"/>
      <c r="K16" s="24"/>
      <c r="L16" s="24"/>
      <c r="M16" s="24"/>
      <c r="N16" s="24"/>
      <c r="O16" s="24"/>
      <c r="P16" s="24"/>
      <c r="Q16" s="26"/>
    </row>
    <row r="17" spans="2:17" x14ac:dyDescent="0.15">
      <c r="B17" s="10" t="s">
        <v>12</v>
      </c>
      <c r="C17" s="33" t="s">
        <v>78</v>
      </c>
      <c r="D17" s="34"/>
      <c r="H17" s="30"/>
      <c r="I17" s="25"/>
      <c r="J17" s="25"/>
      <c r="K17" s="25"/>
      <c r="L17" s="25"/>
      <c r="M17" s="25"/>
      <c r="N17" s="25"/>
      <c r="O17" s="25"/>
      <c r="P17" s="25"/>
      <c r="Q17" s="27"/>
    </row>
    <row r="22" spans="2:17" x14ac:dyDescent="0.15">
      <c r="B22" s="37" t="s">
        <v>13</v>
      </c>
      <c r="C22" s="38"/>
      <c r="D22" s="39"/>
    </row>
    <row r="23" spans="2:17" x14ac:dyDescent="0.15">
      <c r="B23" s="11" t="s">
        <v>14</v>
      </c>
      <c r="C23" s="35" t="s">
        <v>16</v>
      </c>
      <c r="D23" s="36"/>
    </row>
    <row r="24" spans="2:17" x14ac:dyDescent="0.15">
      <c r="B24" s="11" t="s">
        <v>15</v>
      </c>
      <c r="C24" s="35">
        <v>2006</v>
      </c>
      <c r="D24" s="36"/>
    </row>
    <row r="25" spans="2:17" x14ac:dyDescent="0.15">
      <c r="B25" s="11"/>
      <c r="C25" s="35"/>
      <c r="D25" s="36"/>
    </row>
    <row r="26" spans="2:17" x14ac:dyDescent="0.15">
      <c r="B26" s="11"/>
      <c r="C26" s="35"/>
      <c r="D26" s="36"/>
    </row>
    <row r="27" spans="2:17" x14ac:dyDescent="0.15">
      <c r="B27" s="12" t="s">
        <v>17</v>
      </c>
      <c r="C27" s="33" t="s">
        <v>18</v>
      </c>
      <c r="D27" s="34"/>
    </row>
  </sheetData>
  <mergeCells count="11">
    <mergeCell ref="C27:D27"/>
    <mergeCell ref="C24:D24"/>
    <mergeCell ref="C25:D25"/>
    <mergeCell ref="C26:D26"/>
    <mergeCell ref="H4:Q4"/>
    <mergeCell ref="B5:D5"/>
    <mergeCell ref="B15:D15"/>
    <mergeCell ref="C16:D16"/>
    <mergeCell ref="C17:D17"/>
    <mergeCell ref="B22:D22"/>
    <mergeCell ref="C23:D23"/>
  </mergeCells>
  <hyperlinks>
    <hyperlink ref="B27" r:id="rId1" xr:uid="{94BB620D-3E82-47DF-A22C-D6415C0D70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199E-C568-499B-969A-F0B889F8D8FD}">
  <dimension ref="B1:AC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5" sqref="I25"/>
    </sheetView>
  </sheetViews>
  <sheetFormatPr baseColWidth="10" defaultColWidth="9.1640625" defaultRowHeight="13" x14ac:dyDescent="0.15"/>
  <cols>
    <col min="1" max="1" width="9.1640625" style="1"/>
    <col min="2" max="2" width="23" style="1" bestFit="1" customWidth="1"/>
    <col min="3" max="16384" width="9.1640625" style="1"/>
  </cols>
  <sheetData>
    <row r="1" spans="2:29" s="13" customFormat="1" x14ac:dyDescent="0.15">
      <c r="D1" s="13" t="s">
        <v>61</v>
      </c>
      <c r="E1" s="13" t="s">
        <v>19</v>
      </c>
      <c r="F1" s="13" t="s">
        <v>20</v>
      </c>
      <c r="G1" s="13" t="s">
        <v>21</v>
      </c>
      <c r="H1" s="13" t="s">
        <v>60</v>
      </c>
      <c r="I1" s="20" t="s">
        <v>22</v>
      </c>
      <c r="J1" s="13" t="s">
        <v>23</v>
      </c>
      <c r="K1" s="13" t="s">
        <v>24</v>
      </c>
      <c r="L1" s="13" t="s">
        <v>25</v>
      </c>
      <c r="P1" s="13" t="s">
        <v>26</v>
      </c>
      <c r="Q1" s="13" t="s">
        <v>27</v>
      </c>
      <c r="R1" s="13" t="s">
        <v>28</v>
      </c>
      <c r="S1" s="13" t="s">
        <v>29</v>
      </c>
      <c r="T1" s="13" t="s">
        <v>30</v>
      </c>
      <c r="U1" s="13" t="s">
        <v>31</v>
      </c>
      <c r="V1" s="13" t="s">
        <v>32</v>
      </c>
      <c r="W1" s="13" t="s">
        <v>33</v>
      </c>
      <c r="X1" s="13" t="s">
        <v>34</v>
      </c>
      <c r="Y1" s="13" t="s">
        <v>36</v>
      </c>
      <c r="Z1" s="13" t="s">
        <v>35</v>
      </c>
      <c r="AA1" s="13" t="s">
        <v>37</v>
      </c>
      <c r="AB1" s="13" t="s">
        <v>38</v>
      </c>
      <c r="AC1" s="13" t="s">
        <v>39</v>
      </c>
    </row>
    <row r="2" spans="2:29" s="22" customFormat="1" x14ac:dyDescent="0.15">
      <c r="B2" s="21"/>
      <c r="E2" s="23">
        <v>44286</v>
      </c>
      <c r="I2" s="23">
        <v>44651</v>
      </c>
    </row>
    <row r="3" spans="2:29" s="2" customFormat="1" x14ac:dyDescent="0.15">
      <c r="B3" s="2" t="s">
        <v>40</v>
      </c>
      <c r="E3" s="14">
        <v>1036.018</v>
      </c>
      <c r="I3" s="14">
        <v>1200.9839999999999</v>
      </c>
    </row>
    <row r="4" spans="2:29" x14ac:dyDescent="0.15">
      <c r="B4" s="1" t="s">
        <v>41</v>
      </c>
      <c r="E4" s="15">
        <v>381.00799999999998</v>
      </c>
      <c r="I4" s="15">
        <v>507.45</v>
      </c>
    </row>
    <row r="5" spans="2:29" s="2" customFormat="1" x14ac:dyDescent="0.15">
      <c r="B5" s="2" t="s">
        <v>42</v>
      </c>
      <c r="E5" s="14">
        <f>E3-E4</f>
        <v>655.01</v>
      </c>
      <c r="I5" s="14">
        <f>I3-I4</f>
        <v>693.53399999999988</v>
      </c>
    </row>
    <row r="6" spans="2:29" x14ac:dyDescent="0.15">
      <c r="B6" s="1" t="s">
        <v>43</v>
      </c>
      <c r="E6" s="15">
        <v>250.709</v>
      </c>
      <c r="I6" s="15">
        <v>371.69499999999999</v>
      </c>
    </row>
    <row r="7" spans="2:29" x14ac:dyDescent="0.15">
      <c r="B7" s="1" t="s">
        <v>44</v>
      </c>
      <c r="E7" s="15">
        <v>234.59200000000001</v>
      </c>
      <c r="I7" s="15">
        <v>299.80900000000003</v>
      </c>
    </row>
    <row r="8" spans="2:29" x14ac:dyDescent="0.15">
      <c r="B8" s="1" t="s">
        <v>45</v>
      </c>
      <c r="E8" s="15">
        <v>117.527</v>
      </c>
      <c r="I8" s="15">
        <v>149.863</v>
      </c>
    </row>
    <row r="9" spans="2:29" x14ac:dyDescent="0.15">
      <c r="B9" s="1" t="s">
        <v>46</v>
      </c>
      <c r="E9" s="15">
        <f>SUM(E6:E8)</f>
        <v>602.82800000000009</v>
      </c>
      <c r="I9" s="15">
        <f>SUM(I6:I8)</f>
        <v>821.36699999999996</v>
      </c>
    </row>
    <row r="10" spans="2:29" s="2" customFormat="1" x14ac:dyDescent="0.15">
      <c r="B10" s="2" t="s">
        <v>47</v>
      </c>
      <c r="E10" s="14">
        <f>E5-E9</f>
        <v>52.181999999999903</v>
      </c>
      <c r="I10" s="14">
        <f>I5-I9</f>
        <v>-127.83300000000008</v>
      </c>
    </row>
    <row r="11" spans="2:29" x14ac:dyDescent="0.15">
      <c r="B11" s="1" t="s">
        <v>48</v>
      </c>
      <c r="E11" s="15">
        <v>13.185</v>
      </c>
      <c r="I11" s="15">
        <v>15.444000000000001</v>
      </c>
    </row>
    <row r="12" spans="2:29" x14ac:dyDescent="0.15">
      <c r="B12" s="1" t="s">
        <v>49</v>
      </c>
      <c r="E12" s="15">
        <v>11.000999999999999</v>
      </c>
      <c r="I12" s="15">
        <v>7.9619999999999997</v>
      </c>
    </row>
    <row r="13" spans="2:29" x14ac:dyDescent="0.15">
      <c r="B13" s="1" t="s">
        <v>50</v>
      </c>
      <c r="E13" s="15">
        <v>6.0000000000000001E-3</v>
      </c>
      <c r="I13" s="15">
        <f>-6.506+970.474</f>
        <v>963.96800000000007</v>
      </c>
    </row>
    <row r="14" spans="2:29" x14ac:dyDescent="0.15">
      <c r="B14" s="1" t="s">
        <v>51</v>
      </c>
      <c r="E14" s="15">
        <f>E10-E11+E12+E13</f>
        <v>50.003999999999898</v>
      </c>
      <c r="I14" s="15">
        <f>I10-I11+I12+I13</f>
        <v>828.65300000000002</v>
      </c>
    </row>
    <row r="15" spans="2:29" x14ac:dyDescent="0.15">
      <c r="B15" s="1" t="s">
        <v>52</v>
      </c>
      <c r="E15" s="15">
        <v>-18.001000000000001</v>
      </c>
      <c r="I15" s="15">
        <v>315.36700000000002</v>
      </c>
    </row>
    <row r="16" spans="2:29" s="2" customFormat="1" x14ac:dyDescent="0.15">
      <c r="B16" s="2" t="s">
        <v>53</v>
      </c>
      <c r="E16" s="14">
        <f>E14-E15</f>
        <v>68.004999999999896</v>
      </c>
      <c r="I16" s="14">
        <f>I14-I15</f>
        <v>513.28600000000006</v>
      </c>
      <c r="J16" s="14"/>
    </row>
    <row r="17" spans="2:9" x14ac:dyDescent="0.15">
      <c r="B17" s="1" t="s">
        <v>54</v>
      </c>
      <c r="C17" s="18"/>
      <c r="D17" s="18"/>
      <c r="E17" s="18">
        <f>E16/E18</f>
        <v>8.5472824782280132E-2</v>
      </c>
      <c r="F17" s="18"/>
      <c r="G17" s="18"/>
      <c r="H17" s="18"/>
      <c r="I17" s="18">
        <f>I16/I18</f>
        <v>0.65895701449539568</v>
      </c>
    </row>
    <row r="18" spans="2:9" x14ac:dyDescent="0.15">
      <c r="B18" s="1" t="s">
        <v>3</v>
      </c>
      <c r="C18" s="15"/>
      <c r="D18" s="15"/>
      <c r="E18" s="15">
        <v>795.63300000000004</v>
      </c>
      <c r="F18" s="15"/>
      <c r="G18" s="15"/>
      <c r="H18" s="15"/>
      <c r="I18" s="15">
        <v>778.93700000000001</v>
      </c>
    </row>
    <row r="20" spans="2:9" s="2" customFormat="1" x14ac:dyDescent="0.15">
      <c r="B20" s="2" t="s">
        <v>55</v>
      </c>
      <c r="I20" s="17">
        <f>I3/E3-1</f>
        <v>0.15923082417486945</v>
      </c>
    </row>
    <row r="21" spans="2:9" x14ac:dyDescent="0.15">
      <c r="B21" s="1" t="s">
        <v>56</v>
      </c>
    </row>
    <row r="23" spans="2:9" x14ac:dyDescent="0.15">
      <c r="B23" s="1" t="s">
        <v>57</v>
      </c>
      <c r="E23" s="16">
        <f>E5/E3</f>
        <v>0.63223804991805155</v>
      </c>
      <c r="I23" s="16">
        <f>I5/I3</f>
        <v>0.57747147339181859</v>
      </c>
    </row>
    <row r="24" spans="2:9" x14ac:dyDescent="0.15">
      <c r="B24" s="1" t="s">
        <v>58</v>
      </c>
      <c r="E24" s="16">
        <f>E10/E3</f>
        <v>5.0367850751627773E-2</v>
      </c>
      <c r="I24" s="16">
        <f>I10/I3</f>
        <v>-0.10644021902040335</v>
      </c>
    </row>
    <row r="25" spans="2:9" x14ac:dyDescent="0.15">
      <c r="B25" s="1" t="s">
        <v>59</v>
      </c>
      <c r="E25" s="16">
        <f>E16/E3</f>
        <v>6.5640751415515841E-2</v>
      </c>
      <c r="I25" s="16">
        <f>I16/I3</f>
        <v>0.4273878752756074</v>
      </c>
    </row>
    <row r="26" spans="2:9" x14ac:dyDescent="0.15">
      <c r="B26" s="1" t="s">
        <v>52</v>
      </c>
      <c r="E26" s="16">
        <f>E15/E3</f>
        <v>-1.7375180740102972E-2</v>
      </c>
      <c r="I26" s="16">
        <f>I15/I3</f>
        <v>0.26259050911585835</v>
      </c>
    </row>
    <row r="27" spans="2:9" x14ac:dyDescent="0.15">
      <c r="E27" s="16"/>
      <c r="I27" s="16"/>
    </row>
    <row r="30" spans="2:9" x14ac:dyDescent="0.15">
      <c r="B30" s="19" t="s">
        <v>62</v>
      </c>
    </row>
    <row r="31" spans="2:9" x14ac:dyDescent="0.15">
      <c r="B31" s="1" t="s">
        <v>5</v>
      </c>
      <c r="I31" s="15">
        <v>2283.308</v>
      </c>
    </row>
    <row r="32" spans="2:9" x14ac:dyDescent="0.15">
      <c r="B32" s="1" t="s">
        <v>63</v>
      </c>
      <c r="I32" s="15">
        <v>3978.645</v>
      </c>
    </row>
    <row r="33" spans="2:9" x14ac:dyDescent="0.15">
      <c r="B33" s="1" t="s">
        <v>64</v>
      </c>
      <c r="I33" s="15">
        <f>948.12</f>
        <v>948.12</v>
      </c>
    </row>
    <row r="34" spans="2:9" x14ac:dyDescent="0.15">
      <c r="B34" s="1" t="s">
        <v>65</v>
      </c>
      <c r="I34" s="15">
        <v>265.97300000000001</v>
      </c>
    </row>
    <row r="35" spans="2:9" x14ac:dyDescent="0.15">
      <c r="B35" s="1" t="s">
        <v>66</v>
      </c>
      <c r="I35" s="15">
        <v>0</v>
      </c>
    </row>
    <row r="36" spans="2:9" x14ac:dyDescent="0.15">
      <c r="B36" s="1" t="s">
        <v>67</v>
      </c>
      <c r="I36" s="15">
        <f>SUM(I31:I35)</f>
        <v>7476.0459999999994</v>
      </c>
    </row>
    <row r="37" spans="2:9" x14ac:dyDescent="0.15">
      <c r="B37" s="1" t="s">
        <v>68</v>
      </c>
      <c r="I37" s="15">
        <v>2150.5810000000001</v>
      </c>
    </row>
    <row r="38" spans="2:9" x14ac:dyDescent="0.15">
      <c r="B38" s="1" t="s">
        <v>69</v>
      </c>
      <c r="I38" s="15">
        <v>1272.4349999999999</v>
      </c>
    </row>
    <row r="39" spans="2:9" x14ac:dyDescent="0.15">
      <c r="B39" s="1" t="s">
        <v>70</v>
      </c>
      <c r="D39" s="1" t="s">
        <v>74</v>
      </c>
      <c r="I39" s="15">
        <f>59.723+1298.462</f>
        <v>1358.1849999999999</v>
      </c>
    </row>
    <row r="40" spans="2:9" x14ac:dyDescent="0.15">
      <c r="B40" s="1" t="s">
        <v>71</v>
      </c>
      <c r="I40" s="15">
        <v>941.88300000000004</v>
      </c>
    </row>
    <row r="41" spans="2:9" x14ac:dyDescent="0.15">
      <c r="B41" s="1" t="s">
        <v>72</v>
      </c>
      <c r="I41" s="15">
        <v>351.803</v>
      </c>
    </row>
    <row r="42" spans="2:9" x14ac:dyDescent="0.15">
      <c r="B42" s="1" t="s">
        <v>73</v>
      </c>
      <c r="I42" s="15">
        <f>I36+I37+I38+I39+I40+I41</f>
        <v>13550.932999999999</v>
      </c>
    </row>
    <row r="44" spans="2:9" x14ac:dyDescent="0.15">
      <c r="B44" s="1" t="s">
        <v>79</v>
      </c>
      <c r="I44" s="15">
        <v>189.524</v>
      </c>
    </row>
    <row r="45" spans="2:9" x14ac:dyDescent="0.15">
      <c r="B45" s="1" t="s">
        <v>80</v>
      </c>
      <c r="I45" s="15">
        <v>738.77800000000002</v>
      </c>
    </row>
    <row r="46" spans="2:9" x14ac:dyDescent="0.15">
      <c r="B46" s="1" t="s">
        <v>81</v>
      </c>
      <c r="I46" s="15">
        <v>208.405</v>
      </c>
    </row>
    <row r="47" spans="2:9" x14ac:dyDescent="0.15">
      <c r="B47" s="1" t="s">
        <v>82</v>
      </c>
      <c r="I47" s="15">
        <f>SUM(I44:I46)</f>
        <v>1136.7070000000001</v>
      </c>
    </row>
    <row r="48" spans="2:9" x14ac:dyDescent="0.15">
      <c r="B48" s="1" t="s">
        <v>83</v>
      </c>
      <c r="I48" s="15">
        <v>3561.067</v>
      </c>
    </row>
    <row r="49" spans="2:9" x14ac:dyDescent="0.15">
      <c r="B49" s="1" t="s">
        <v>84</v>
      </c>
      <c r="I49" s="15">
        <v>1683.114</v>
      </c>
    </row>
    <row r="50" spans="2:9" x14ac:dyDescent="0.15">
      <c r="B50" s="1" t="s">
        <v>81</v>
      </c>
      <c r="I50" s="15">
        <v>1173.8789999999999</v>
      </c>
    </row>
    <row r="51" spans="2:9" x14ac:dyDescent="0.15">
      <c r="B51" s="1" t="s">
        <v>85</v>
      </c>
      <c r="I51" s="15">
        <v>41.226999999999997</v>
      </c>
    </row>
    <row r="52" spans="2:9" x14ac:dyDescent="0.15">
      <c r="B52" s="1" t="s">
        <v>89</v>
      </c>
      <c r="I52" s="15">
        <v>50.046999999999997</v>
      </c>
    </row>
    <row r="53" spans="2:9" x14ac:dyDescent="0.15">
      <c r="B53" s="1" t="s">
        <v>86</v>
      </c>
      <c r="I53" s="15">
        <f>I47+SUM(I48:I52)</f>
        <v>7646.0410000000002</v>
      </c>
    </row>
    <row r="54" spans="2:9" x14ac:dyDescent="0.15">
      <c r="I54" s="15"/>
    </row>
    <row r="55" spans="2:9" x14ac:dyDescent="0.15">
      <c r="B55" s="1" t="s">
        <v>87</v>
      </c>
      <c r="I55" s="15">
        <v>5904.9160000000002</v>
      </c>
    </row>
    <row r="56" spans="2:9" x14ac:dyDescent="0.15">
      <c r="B56" s="1" t="s">
        <v>88</v>
      </c>
      <c r="I56" s="15">
        <f>I55+I53</f>
        <v>13550.957</v>
      </c>
    </row>
  </sheetData>
  <hyperlinks>
    <hyperlink ref="I1" r:id="rId1" xr:uid="{0C3A3D44-84E6-40D5-A607-8E28852B6F2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0A6B-5A0B-4F56-B827-07B3826810A4}">
  <dimension ref="A1"/>
  <sheetViews>
    <sheetView workbookViewId="0">
      <selection activeCell="C45" sqref="C45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2022-07-08T21:38:45Z</dcterms:created>
  <dcterms:modified xsi:type="dcterms:W3CDTF">2022-07-09T23:25:19Z</dcterms:modified>
</cp:coreProperties>
</file>