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4D3FA0D-4A20-444D-AADD-B732B3134186}" xr6:coauthVersionLast="36" xr6:coauthVersionMax="36" xr10:uidLastSave="{00000000-0000-0000-0000-000000000000}"/>
  <bookViews>
    <workbookView xWindow="0" yWindow="0" windowWidth="28800" windowHeight="12225" activeTab="1" xr2:uid="{D8A53E0B-5449-40D8-B25F-629B57CE66D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2" l="1"/>
  <c r="Q25" i="2"/>
  <c r="P25" i="2"/>
  <c r="H25" i="2"/>
  <c r="F25" i="2"/>
  <c r="G25" i="2"/>
  <c r="E25" i="2"/>
  <c r="H28" i="2" l="1"/>
  <c r="G28" i="2"/>
  <c r="F28" i="2"/>
  <c r="H27" i="2"/>
  <c r="F24" i="2"/>
  <c r="F23" i="2"/>
  <c r="F22" i="2"/>
  <c r="F19" i="2"/>
  <c r="F20" i="2"/>
  <c r="F17" i="2"/>
  <c r="F16" i="2"/>
  <c r="F15" i="2"/>
  <c r="F13" i="2"/>
  <c r="F12" i="2"/>
  <c r="F11" i="2"/>
  <c r="F10" i="2"/>
  <c r="F8" i="2"/>
  <c r="F9" i="2" s="1"/>
  <c r="F7" i="2"/>
  <c r="F6" i="2"/>
  <c r="F18" i="2"/>
  <c r="F5" i="2"/>
  <c r="F3" i="2"/>
  <c r="F4" i="2"/>
  <c r="H24" i="2"/>
  <c r="H23" i="2"/>
  <c r="H22" i="2"/>
  <c r="H19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7" i="2"/>
  <c r="E24" i="2"/>
  <c r="E23" i="2"/>
  <c r="E22" i="2"/>
  <c r="E19" i="2"/>
  <c r="E5" i="2"/>
  <c r="E7" i="2" s="1"/>
  <c r="E9" i="2" s="1"/>
  <c r="E14" i="2" s="1"/>
  <c r="E16" i="2" s="1"/>
  <c r="E18" i="2" s="1"/>
  <c r="G5" i="2"/>
  <c r="G7" i="2" s="1"/>
  <c r="G9" i="2" s="1"/>
  <c r="G14" i="2" s="1"/>
  <c r="G16" i="2" s="1"/>
  <c r="G18" i="2" s="1"/>
  <c r="G19" i="2" s="1"/>
  <c r="F14" i="2" l="1"/>
  <c r="G22" i="2"/>
  <c r="G23" i="2"/>
  <c r="G24" i="2"/>
  <c r="Q27" i="2" l="1"/>
  <c r="P22" i="2"/>
  <c r="P7" i="2"/>
  <c r="P9" i="2" s="1"/>
  <c r="Q7" i="2"/>
  <c r="Q9" i="2" s="1"/>
  <c r="Q23" i="2" s="1"/>
  <c r="P5" i="2"/>
  <c r="R27" i="2"/>
  <c r="Q5" i="2"/>
  <c r="Q22" i="2" s="1"/>
  <c r="R5" i="2"/>
  <c r="R22" i="2" s="1"/>
  <c r="C11" i="1"/>
  <c r="C8" i="1"/>
  <c r="C12" i="1" s="1"/>
  <c r="R7" i="2" l="1"/>
  <c r="R9" i="2" s="1"/>
  <c r="R14" i="2"/>
  <c r="R16" i="2" s="1"/>
  <c r="R18" i="2" s="1"/>
  <c r="R23" i="2"/>
  <c r="P23" i="2"/>
  <c r="P14" i="2"/>
  <c r="P16" i="2" s="1"/>
  <c r="P18" i="2" s="1"/>
  <c r="Q14" i="2"/>
  <c r="Q16" i="2" s="1"/>
  <c r="Q18" i="2" s="1"/>
  <c r="P24" i="2" l="1"/>
  <c r="P19" i="2"/>
  <c r="R19" i="2"/>
  <c r="R24" i="2"/>
  <c r="Q19" i="2"/>
</calcChain>
</file>

<file path=xl/sharedStrings.xml><?xml version="1.0" encoding="utf-8"?>
<sst xmlns="http://schemas.openxmlformats.org/spreadsheetml/2006/main" count="77" uniqueCount="75">
  <si>
    <t>£ENT</t>
  </si>
  <si>
    <t>Entain plc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</si>
  <si>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</si>
  <si>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</si>
  <si>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</si>
  <si>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</si>
  <si>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</si>
  <si>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</si>
  <si>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</si>
  <si>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</si>
  <si>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</si>
  <si>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CEO</t>
  </si>
  <si>
    <t>Key Events</t>
  </si>
  <si>
    <t>Revenue</t>
  </si>
  <si>
    <t>COGS</t>
  </si>
  <si>
    <t>Gross Profit</t>
  </si>
  <si>
    <t>Administrative Costs</t>
  </si>
  <si>
    <t>FY21</t>
  </si>
  <si>
    <t>FY20</t>
  </si>
  <si>
    <t>FY19</t>
  </si>
  <si>
    <t>FY22</t>
  </si>
  <si>
    <t>Gross Margin %</t>
  </si>
  <si>
    <t>Operating Margin %</t>
  </si>
  <si>
    <t>Net Margin %</t>
  </si>
  <si>
    <t>Taxes %</t>
  </si>
  <si>
    <t>Revenue Y/Y</t>
  </si>
  <si>
    <t>Revenue H/Y</t>
  </si>
  <si>
    <t>FY18</t>
  </si>
  <si>
    <t>H121</t>
  </si>
  <si>
    <t>H220</t>
  </si>
  <si>
    <t>H120</t>
  </si>
  <si>
    <t>Operating Profit</t>
  </si>
  <si>
    <t>Group Operating Profit</t>
  </si>
  <si>
    <t>Joint Venture Results</t>
  </si>
  <si>
    <t>Finance Expense</t>
  </si>
  <si>
    <t>Finance Income</t>
  </si>
  <si>
    <t>G/L in Financial Instruments</t>
  </si>
  <si>
    <t>G/L in Forex</t>
  </si>
  <si>
    <t>Pretax Income</t>
  </si>
  <si>
    <t>Income Tax</t>
  </si>
  <si>
    <t>Net Income</t>
  </si>
  <si>
    <t>G/L from Continued Ops</t>
  </si>
  <si>
    <t>Discontinued Operations Loss</t>
  </si>
  <si>
    <t>EPS</t>
  </si>
  <si>
    <t>Balance Sheet</t>
  </si>
  <si>
    <t>H122</t>
  </si>
  <si>
    <t>H222</t>
  </si>
  <si>
    <t>(Projected)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</si>
  <si>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</si>
  <si>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</si>
  <si>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</si>
  <si>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</si>
  <si>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</si>
  <si>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</si>
  <si>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</si>
  <si>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</si>
  <si>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</si>
  <si>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</si>
  <si>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</si>
  <si>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</si>
  <si>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</si>
  <si>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ENT becomes FTSE100 biggest faller, management say cost-of-living crisis hitting business</t>
  </si>
  <si>
    <t>H123</t>
  </si>
  <si>
    <t>FY17</t>
  </si>
  <si>
    <t>H219</t>
  </si>
  <si>
    <t>H119</t>
  </si>
  <si>
    <t>Profile</t>
  </si>
  <si>
    <t>IR</t>
  </si>
  <si>
    <t>Link</t>
  </si>
  <si>
    <t>HQ</t>
  </si>
  <si>
    <t>Founded</t>
  </si>
  <si>
    <t>London, UK</t>
  </si>
  <si>
    <t>Retail return drives revenue up 18% in H1 but £ENT warn of flattening online trade</t>
  </si>
  <si>
    <t xml:space="preserve"> </t>
  </si>
  <si>
    <t>H221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</si>
</sst>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9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8" xfId="0" applyFont="1" applyBorder="1"/>
    <xf numFmtId="0" fontId="2" fillId="4" borderId="4" xfId="0" applyFont="1" applyFill="1" applyBorder="1"/>
    <xf numFmtId="0" fontId="2" fillId="4" borderId="6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64" fontId="2" fillId="0" borderId="0" xfId="0" applyNumberFormat="1" applyFont="1" applyBorder="1"/>
    <xf numFmtId="0" fontId="2" fillId="4" borderId="4" xfId="0" applyFont="1" applyFill="1" applyBorder="1" applyAlignment="1">
      <alignment horizontal="center"/>
    </xf>
    <xf numFmtId="164" fontId="2" fillId="0" borderId="7" xfId="0" applyNumberFormat="1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9" fontId="3" fillId="0" borderId="0" xfId="1" applyFont="1"/>
    <xf numFmtId="9" fontId="2" fillId="0" borderId="0" xfId="1" applyFont="1"/>
    <xf numFmtId="0" fontId="3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3" fillId="5" borderId="0" xfId="0" applyFont="1" applyFill="1"/>
    <xf numFmtId="0" fontId="2" fillId="5" borderId="0" xfId="0" applyFont="1" applyFill="1"/>
    <xf numFmtId="9" fontId="2" fillId="0" borderId="0" xfId="0" applyNumberFormat="1" applyFont="1"/>
    <xf numFmtId="0" fontId="6" fillId="0" borderId="0" xfId="0" applyFont="1"/>
    <xf numFmtId="4" fontId="2" fillId="0" borderId="0" xfId="0" applyNumberFormat="1" applyFont="1"/>
    <xf numFmtId="0" fontId="3" fillId="6" borderId="0" xfId="0" applyFont="1" applyFill="1" applyAlignment="1">
      <alignment horizontal="right"/>
    </xf>
    <xf numFmtId="0" fontId="3" fillId="6" borderId="0" xfId="0" applyFont="1" applyFill="1"/>
    <xf numFmtId="0" fontId="2" fillId="6" borderId="0" xfId="0" applyFont="1" applyFill="1"/>
    <xf numFmtId="14" fontId="7" fillId="6" borderId="0" xfId="0" applyNumberFormat="1" applyFont="1" applyFill="1" applyAlignment="1">
      <alignment horizontal="right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17" fontId="3" fillId="3" borderId="4" xfId="0" applyNumberFormat="1" applyFont="1" applyFill="1" applyBorder="1"/>
    <xf numFmtId="0" fontId="2" fillId="4" borderId="0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5" borderId="0" xfId="0" applyNumberFormat="1" applyFont="1" applyFill="1"/>
    <xf numFmtId="164" fontId="2" fillId="5" borderId="0" xfId="0" applyNumberFormat="1" applyFont="1" applyFill="1"/>
    <xf numFmtId="14" fontId="5" fillId="5" borderId="0" xfId="0" applyNumberFormat="1" applyFont="1" applyFill="1" applyAlignment="1">
      <alignment horizontal="right"/>
    </xf>
    <xf numFmtId="9" fontId="2" fillId="5" borderId="0" xfId="1" applyFont="1" applyFill="1"/>
    <xf numFmtId="9" fontId="2" fillId="5" borderId="0" xfId="0" applyNumberFormat="1" applyFont="1" applyFill="1"/>
    <xf numFmtId="2" fontId="2" fillId="5" borderId="0" xfId="0" applyNumberFormat="1" applyFont="1" applyFill="1"/>
    <xf numFmtId="9" fontId="3" fillId="5" borderId="0" xfId="1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  <xf numFmtId="0" fontId="9" fillId="4" borderId="8" xfId="2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</xdr:rowOff>
    </xdr:from>
    <xdr:to>
      <xdr:col>7</xdr:col>
      <xdr:colOff>210980</xdr:colOff>
      <xdr:row>3</xdr:row>
      <xdr:rowOff>38101</xdr:rowOff>
    </xdr:to>
    <xdr:pic>
      <xdr:nvPicPr>
        <xdr:cNvPr id="3" name="Picture 2" descr="Q3 Trading Update - 07:05:13 11 Oct 2021 - ENT News article | London Stock  Exchange">
          <a:extLst>
            <a:ext uri="{FF2B5EF4-FFF2-40B4-BE49-F238E27FC236}">
              <a16:creationId xmlns:a16="http://schemas.microsoft.com/office/drawing/2014/main" id="{3089EC76-0284-4C57-B931-CC3ED4113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1"/>
          <a:ext cx="143018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323850</xdr:colOff>
      <xdr:row>1</xdr:row>
      <xdr:rowOff>9525</xdr:rowOff>
    </xdr:from>
    <xdr:to>
      <xdr:col>28</xdr:col>
      <xdr:colOff>98741</xdr:colOff>
      <xdr:row>14</xdr:row>
      <xdr:rowOff>28575</xdr:rowOff>
    </xdr:to>
    <xdr:pic>
      <xdr:nvPicPr>
        <xdr:cNvPr id="5" name="Picture 4" descr="https://media-exp1.licdn.com/dms/image/C4E1BAQHtz5ru5WEFCg/company-background_10000/0/1643712009222?e=1655726400&amp;v=beta&amp;t=w8_7yfjg27c6gvRokV7LZB9vXbXLNQuklhrmC5r1M1c">
          <a:extLst>
            <a:ext uri="{FF2B5EF4-FFF2-40B4-BE49-F238E27FC236}">
              <a16:creationId xmlns:a16="http://schemas.microsoft.com/office/drawing/2014/main" id="{C0B69B09-22BC-44F1-963F-EE0D5B047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22" r="24202"/>
        <a:stretch/>
      </xdr:blipFill>
      <xdr:spPr bwMode="auto">
        <a:xfrm>
          <a:off x="10687050" y="171450"/>
          <a:ext cx="6480491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9525</xdr:rowOff>
    </xdr:from>
    <xdr:to>
      <xdr:col>18</xdr:col>
      <xdr:colOff>0</xdr:colOff>
      <xdr:row>52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C8BC29-9160-40B7-8816-D92434C3667D}"/>
            </a:ext>
          </a:extLst>
        </xdr:cNvPr>
        <xdr:cNvCxnSpPr/>
      </xdr:nvCxnSpPr>
      <xdr:spPr>
        <a:xfrm>
          <a:off x="10039350" y="9525"/>
          <a:ext cx="0" cy="9982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9525</xdr:rowOff>
    </xdr:from>
    <xdr:to>
      <xdr:col>8</xdr:col>
      <xdr:colOff>0</xdr:colOff>
      <xdr:row>52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B452617-87F2-4D8B-A0EC-3E10480906D5}"/>
            </a:ext>
          </a:extLst>
        </xdr:cNvPr>
        <xdr:cNvCxnSpPr/>
      </xdr:nvCxnSpPr>
      <xdr:spPr>
        <a:xfrm>
          <a:off x="5724525" y="9525"/>
          <a:ext cx="0" cy="9667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taingroup.com/investor-relations/financial-repor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F19F-A316-4B01-ADB6-B630624C85DA}">
  <dimension ref="B2:O28"/>
  <sheetViews>
    <sheetView zoomScaleNormal="100" workbookViewId="0">
      <selection activeCell="C28" sqref="C28:D28"/>
    </sheetView>
  </sheetViews>
  <sheetFormatPr defaultRowHeight="12.75" x14ac:dyDescent="0.2"/>
  <cols>
    <col min="1" max="16384" width="9.140625" style="1"/>
  </cols>
  <sheetData>
    <row r="2" spans="2:15" ht="15" x14ac:dyDescent="0.25">
      <c r="B2" s="3" t="s">
        <v>0</v>
      </c>
      <c r="F2"/>
    </row>
    <row r="3" spans="2:15" x14ac:dyDescent="0.2">
      <c r="B3" s="2" t="s">
        <v>1</v>
      </c>
    </row>
    <row r="5" spans="2:15" x14ac:dyDescent="0.2">
      <c r="B5" s="51" t="s">
        <v>2</v>
      </c>
      <c r="C5" s="52"/>
      <c r="D5" s="53"/>
    </row>
    <row r="6" spans="2:15" x14ac:dyDescent="0.2">
      <c r="B6" s="8" t="s">
        <v>4</v>
      </c>
      <c r="C6" s="10">
        <v>10.06</v>
      </c>
      <c r="D6" s="4"/>
      <c r="F6" s="51" t="s">
        <v>12</v>
      </c>
      <c r="G6" s="52"/>
      <c r="H6" s="52"/>
      <c r="I6" s="52"/>
      <c r="J6" s="52"/>
      <c r="K6" s="52"/>
      <c r="L6" s="52"/>
      <c r="M6" s="52"/>
      <c r="N6" s="52"/>
      <c r="O6" s="53"/>
    </row>
    <row r="7" spans="2:15" x14ac:dyDescent="0.2">
      <c r="B7" s="8" t="s">
        <v>3</v>
      </c>
      <c r="C7" s="10">
        <v>588.30999999999995</v>
      </c>
      <c r="D7" s="4"/>
      <c r="F7" s="40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2">
      <c r="B8" s="8" t="s">
        <v>5</v>
      </c>
      <c r="C8" s="10">
        <f>C6*C7</f>
        <v>5918.3985999999995</v>
      </c>
      <c r="D8" s="4"/>
      <c r="F8" s="40"/>
      <c r="G8" s="13"/>
      <c r="H8" s="13"/>
      <c r="I8" s="13"/>
      <c r="J8" s="13"/>
      <c r="K8" s="35"/>
      <c r="L8" s="35"/>
      <c r="M8" s="35"/>
      <c r="N8" s="35"/>
      <c r="O8" s="14"/>
    </row>
    <row r="9" spans="2:15" x14ac:dyDescent="0.2">
      <c r="B9" s="8" t="s">
        <v>6</v>
      </c>
      <c r="C9" s="10">
        <v>0</v>
      </c>
      <c r="D9" s="4"/>
      <c r="F9" s="40">
        <v>44743</v>
      </c>
      <c r="G9" s="35" t="s">
        <v>72</v>
      </c>
      <c r="H9" s="35"/>
      <c r="I9" s="35"/>
      <c r="J9" s="35"/>
      <c r="K9" s="35"/>
      <c r="L9" s="35"/>
      <c r="M9" s="35"/>
      <c r="N9" s="35"/>
      <c r="O9" s="36"/>
    </row>
    <row r="10" spans="2:15" x14ac:dyDescent="0.2">
      <c r="B10" s="8" t="s">
        <v>7</v>
      </c>
      <c r="C10" s="10">
        <v>0</v>
      </c>
      <c r="D10" s="4"/>
      <c r="F10" s="38"/>
      <c r="G10" s="41" t="s">
        <v>61</v>
      </c>
      <c r="H10" s="35"/>
      <c r="I10" s="35"/>
      <c r="J10" s="35"/>
      <c r="K10" s="35"/>
      <c r="L10" s="35"/>
      <c r="M10" s="35"/>
      <c r="N10" s="35"/>
      <c r="O10" s="36"/>
    </row>
    <row r="11" spans="2:15" x14ac:dyDescent="0.2">
      <c r="B11" s="8" t="s">
        <v>8</v>
      </c>
      <c r="C11" s="10">
        <f>C9-C10</f>
        <v>0</v>
      </c>
      <c r="D11" s="4"/>
      <c r="F11" s="39"/>
      <c r="G11" s="15"/>
      <c r="H11" s="15"/>
      <c r="I11" s="15"/>
      <c r="J11" s="15"/>
      <c r="K11" s="37"/>
      <c r="L11" s="37"/>
      <c r="M11" s="37"/>
      <c r="N11" s="37"/>
      <c r="O11" s="16"/>
    </row>
    <row r="12" spans="2:15" x14ac:dyDescent="0.2">
      <c r="B12" s="9" t="s">
        <v>9</v>
      </c>
      <c r="C12" s="12">
        <f>C8-C11</f>
        <v>5918.3985999999995</v>
      </c>
      <c r="D12" s="5"/>
    </row>
    <row r="15" spans="2:15" x14ac:dyDescent="0.2">
      <c r="B15" s="51" t="s">
        <v>10</v>
      </c>
      <c r="C15" s="52"/>
      <c r="D15" s="53"/>
    </row>
    <row r="16" spans="2:15" x14ac:dyDescent="0.2">
      <c r="B16" s="11" t="s">
        <v>11</v>
      </c>
      <c r="C16" s="60"/>
      <c r="D16" s="61"/>
    </row>
    <row r="17" spans="2:4" x14ac:dyDescent="0.2">
      <c r="B17" s="6"/>
      <c r="C17" s="60"/>
      <c r="D17" s="61"/>
    </row>
    <row r="18" spans="2:4" x14ac:dyDescent="0.2">
      <c r="B18" s="7"/>
      <c r="C18" s="58"/>
      <c r="D18" s="59"/>
    </row>
    <row r="21" spans="2:4" x14ac:dyDescent="0.2">
      <c r="B21" s="51" t="s">
        <v>66</v>
      </c>
      <c r="C21" s="52"/>
      <c r="D21" s="53"/>
    </row>
    <row r="22" spans="2:4" ht="15" customHeight="1" x14ac:dyDescent="0.2">
      <c r="B22" s="43" t="s">
        <v>69</v>
      </c>
      <c r="C22" s="54" t="s">
        <v>71</v>
      </c>
      <c r="D22" s="55"/>
    </row>
    <row r="23" spans="2:4" x14ac:dyDescent="0.2">
      <c r="B23" s="43" t="s">
        <v>70</v>
      </c>
      <c r="C23" s="54">
        <v>2004</v>
      </c>
      <c r="D23" s="55"/>
    </row>
    <row r="24" spans="2:4" x14ac:dyDescent="0.2">
      <c r="B24" s="43"/>
      <c r="C24" s="54"/>
      <c r="D24" s="55"/>
    </row>
    <row r="25" spans="2:4" x14ac:dyDescent="0.2">
      <c r="B25" s="43"/>
      <c r="C25" s="54"/>
      <c r="D25" s="55"/>
    </row>
    <row r="26" spans="2:4" x14ac:dyDescent="0.2">
      <c r="B26" s="43"/>
      <c r="C26" s="54"/>
      <c r="D26" s="55"/>
    </row>
    <row r="27" spans="2:4" x14ac:dyDescent="0.2">
      <c r="B27" s="43"/>
      <c r="C27" s="54"/>
      <c r="D27" s="55"/>
    </row>
    <row r="28" spans="2:4" x14ac:dyDescent="0.2">
      <c r="B28" s="42" t="s">
        <v>67</v>
      </c>
      <c r="C28" s="56" t="s">
        <v>68</v>
      </c>
      <c r="D28" s="57"/>
    </row>
  </sheetData>
  <mergeCells count="14">
    <mergeCell ref="B5:D5"/>
    <mergeCell ref="B15:D15"/>
    <mergeCell ref="C16:D16"/>
    <mergeCell ref="C17:D17"/>
    <mergeCell ref="F6:O6"/>
    <mergeCell ref="B21:D21"/>
    <mergeCell ref="C22:D22"/>
    <mergeCell ref="C27:D27"/>
    <mergeCell ref="C28:D28"/>
    <mergeCell ref="C23:D23"/>
    <mergeCell ref="C24:D24"/>
    <mergeCell ref="C25:D25"/>
    <mergeCell ref="C26:D26"/>
    <mergeCell ref="C18:D18"/>
  </mergeCells>
  <hyperlinks>
    <hyperlink ref="C28:D28" r:id="rId1" display="Link" xr:uid="{AAB86D84-5849-4BFA-85E0-E79F2C8044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D114-9D0A-4F91-B5CC-F5459803D104}">
  <dimension ref="A1:AF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5" sqref="P25:R25"/>
    </sheetView>
  </sheetViews>
  <sheetFormatPr defaultRowHeight="12.75" customHeight="1" x14ac:dyDescent="0.25"/>
  <cols>
    <col min="1" max="1" width="3.140625" style="1" customWidth="1"/>
    <col min="2" max="2" width="26.42578125" style="1" bestFit="1" customWidth="1"/>
    <col min="4" max="4" width="9.140625" style="27"/>
    <col min="5" max="5" width="9.85546875" style="1" bestFit="1" customWidth="1"/>
    <col min="6" max="6" width="9.85546875" style="27" bestFit="1" customWidth="1"/>
    <col min="7" max="7" width="9.85546875" style="1" bestFit="1" customWidth="1"/>
    <col min="8" max="8" width="9.85546875" style="27" bestFit="1" customWidth="1"/>
    <col min="9" max="9" width="9.85546875" style="1" bestFit="1" customWidth="1"/>
    <col min="10" max="10" width="9.140625" style="27"/>
    <col min="11" max="15" width="9.140625" style="1"/>
    <col min="16" max="18" width="9.85546875" style="1" bestFit="1" customWidth="1"/>
    <col min="19" max="19" width="10.140625" style="33" bestFit="1" customWidth="1"/>
    <col min="20" max="16384" width="9.140625" style="1"/>
  </cols>
  <sheetData>
    <row r="1" spans="1:32" s="18" customFormat="1" ht="12.75" customHeight="1" x14ac:dyDescent="0.2">
      <c r="C1" s="18" t="s">
        <v>65</v>
      </c>
      <c r="D1" s="24" t="s">
        <v>64</v>
      </c>
      <c r="E1" s="18" t="s">
        <v>30</v>
      </c>
      <c r="F1" s="24" t="s">
        <v>29</v>
      </c>
      <c r="G1" s="18" t="s">
        <v>28</v>
      </c>
      <c r="H1" s="24" t="s">
        <v>74</v>
      </c>
      <c r="I1" s="18" t="s">
        <v>45</v>
      </c>
      <c r="J1" s="24" t="s">
        <v>46</v>
      </c>
      <c r="K1" s="18" t="s">
        <v>62</v>
      </c>
      <c r="N1" s="18" t="s">
        <v>63</v>
      </c>
      <c r="O1" s="18" t="s">
        <v>27</v>
      </c>
      <c r="P1" s="18" t="s">
        <v>19</v>
      </c>
      <c r="Q1" s="18" t="s">
        <v>18</v>
      </c>
      <c r="R1" s="18" t="s">
        <v>17</v>
      </c>
      <c r="S1" s="31" t="s">
        <v>20</v>
      </c>
      <c r="T1" s="18" t="s">
        <v>48</v>
      </c>
      <c r="U1" s="18" t="s">
        <v>49</v>
      </c>
      <c r="V1" s="18" t="s">
        <v>50</v>
      </c>
      <c r="W1" s="18" t="s">
        <v>51</v>
      </c>
      <c r="X1" s="18" t="s">
        <v>52</v>
      </c>
      <c r="Y1" s="18" t="s">
        <v>53</v>
      </c>
      <c r="Z1" s="18" t="s">
        <v>54</v>
      </c>
      <c r="AA1" s="18" t="s">
        <v>55</v>
      </c>
      <c r="AB1" s="18" t="s">
        <v>56</v>
      </c>
      <c r="AC1" s="18" t="s">
        <v>57</v>
      </c>
      <c r="AD1" s="18" t="s">
        <v>58</v>
      </c>
      <c r="AE1" s="18" t="s">
        <v>59</v>
      </c>
      <c r="AF1" s="18" t="s">
        <v>60</v>
      </c>
    </row>
    <row r="2" spans="1:32" s="17" customFormat="1" ht="12.75" customHeight="1" x14ac:dyDescent="0.2">
      <c r="D2" s="25"/>
      <c r="E2" s="19">
        <v>44012</v>
      </c>
      <c r="F2" s="46">
        <v>44196</v>
      </c>
      <c r="G2" s="19">
        <v>44377</v>
      </c>
      <c r="H2" s="46">
        <v>44561</v>
      </c>
      <c r="I2" s="19"/>
      <c r="J2" s="25"/>
      <c r="P2" s="19">
        <v>43830</v>
      </c>
      <c r="Q2" s="19">
        <v>44196</v>
      </c>
      <c r="R2" s="19">
        <v>44561</v>
      </c>
      <c r="S2" s="34" t="s">
        <v>47</v>
      </c>
    </row>
    <row r="3" spans="1:32" s="2" customFormat="1" ht="12.75" customHeight="1" x14ac:dyDescent="0.2">
      <c r="A3" s="1"/>
      <c r="B3" s="2" t="s">
        <v>13</v>
      </c>
      <c r="D3" s="26"/>
      <c r="E3" s="20">
        <v>1575.1</v>
      </c>
      <c r="F3" s="44">
        <f>Q3-E3</f>
        <v>1986.5</v>
      </c>
      <c r="G3" s="20">
        <v>1767</v>
      </c>
      <c r="H3" s="44">
        <f>R3-G3</f>
        <v>2063</v>
      </c>
      <c r="J3" s="26"/>
      <c r="K3" s="20"/>
      <c r="L3" s="20"/>
      <c r="M3" s="20"/>
      <c r="N3" s="20"/>
      <c r="O3" s="20"/>
      <c r="P3" s="20">
        <v>3578.1</v>
      </c>
      <c r="Q3" s="20">
        <v>3561.6</v>
      </c>
      <c r="R3" s="20">
        <v>3830</v>
      </c>
      <c r="S3" s="32"/>
    </row>
    <row r="4" spans="1:32" ht="12.75" customHeight="1" x14ac:dyDescent="0.25">
      <c r="B4" s="1" t="s">
        <v>14</v>
      </c>
      <c r="E4" s="1">
        <v>546.79999999999995</v>
      </c>
      <c r="F4" s="45">
        <f>Q4-E4</f>
        <v>706.2</v>
      </c>
      <c r="G4" s="1">
        <v>630.70000000000005</v>
      </c>
      <c r="H4" s="45">
        <f>R4-G4</f>
        <v>763.5</v>
      </c>
      <c r="K4" s="21"/>
      <c r="L4" s="21"/>
      <c r="M4" s="21"/>
      <c r="N4" s="21"/>
      <c r="O4" s="21"/>
      <c r="P4" s="21">
        <v>1209.3</v>
      </c>
      <c r="Q4" s="21">
        <v>1253</v>
      </c>
      <c r="R4" s="21">
        <v>1394.2</v>
      </c>
    </row>
    <row r="5" spans="1:32" s="2" customFormat="1" ht="12.75" customHeight="1" x14ac:dyDescent="0.2">
      <c r="A5" s="1"/>
      <c r="B5" s="2" t="s">
        <v>15</v>
      </c>
      <c r="D5" s="26"/>
      <c r="E5" s="20">
        <f>E3-E4</f>
        <v>1028.3</v>
      </c>
      <c r="F5" s="44">
        <f>F3-F4</f>
        <v>1280.3</v>
      </c>
      <c r="G5" s="20">
        <f>G3-G4</f>
        <v>1136.3</v>
      </c>
      <c r="H5" s="44">
        <f>H3-H4</f>
        <v>1299.5</v>
      </c>
      <c r="J5" s="26"/>
      <c r="K5" s="20"/>
      <c r="L5" s="20"/>
      <c r="M5" s="20"/>
      <c r="N5" s="20"/>
      <c r="O5" s="20"/>
      <c r="P5" s="20">
        <f>P3-P4</f>
        <v>2368.8000000000002</v>
      </c>
      <c r="Q5" s="20">
        <f>Q3-Q4</f>
        <v>2308.6</v>
      </c>
      <c r="R5" s="20">
        <f>R3-R4</f>
        <v>2435.8000000000002</v>
      </c>
      <c r="S5" s="32"/>
    </row>
    <row r="6" spans="1:32" s="2" customFormat="1" ht="12.75" customHeight="1" x14ac:dyDescent="0.2">
      <c r="A6" s="1"/>
      <c r="B6" s="1" t="s">
        <v>16</v>
      </c>
      <c r="D6" s="26"/>
      <c r="E6" s="1">
        <v>800.8</v>
      </c>
      <c r="F6" s="45">
        <f>Q6-E6</f>
        <v>918.10000000000014</v>
      </c>
      <c r="G6" s="1">
        <v>967.8</v>
      </c>
      <c r="H6" s="45">
        <f>R6-G6</f>
        <v>949.7</v>
      </c>
      <c r="J6" s="26"/>
      <c r="K6" s="20"/>
      <c r="L6" s="20"/>
      <c r="M6" s="20"/>
      <c r="N6" s="20"/>
      <c r="O6" s="20"/>
      <c r="P6" s="21">
        <v>2525.6999999999998</v>
      </c>
      <c r="Q6" s="21">
        <v>1718.9</v>
      </c>
      <c r="R6" s="21">
        <v>1917.5</v>
      </c>
      <c r="S6" s="32"/>
    </row>
    <row r="7" spans="1:32" s="2" customFormat="1" ht="12.75" customHeight="1" x14ac:dyDescent="0.2">
      <c r="A7" s="1"/>
      <c r="B7" s="1" t="s">
        <v>32</v>
      </c>
      <c r="D7" s="26"/>
      <c r="E7" s="21">
        <f>E5-E6</f>
        <v>227.5</v>
      </c>
      <c r="F7" s="45">
        <f>F5-F6</f>
        <v>362.19999999999982</v>
      </c>
      <c r="G7" s="21">
        <f>G5-G6</f>
        <v>168.5</v>
      </c>
      <c r="H7" s="45">
        <f>H5-H6</f>
        <v>349.79999999999995</v>
      </c>
      <c r="J7" s="26"/>
      <c r="K7" s="20"/>
      <c r="L7" s="20"/>
      <c r="M7" s="20"/>
      <c r="N7" s="20"/>
      <c r="O7" s="20"/>
      <c r="P7" s="21">
        <f>P5-P6</f>
        <v>-156.89999999999964</v>
      </c>
      <c r="Q7" s="21">
        <f>Q5-Q6</f>
        <v>589.69999999999982</v>
      </c>
      <c r="R7" s="21">
        <f>R5-R6</f>
        <v>518.30000000000018</v>
      </c>
      <c r="S7" s="32"/>
    </row>
    <row r="8" spans="1:32" s="2" customFormat="1" ht="12.75" customHeight="1" x14ac:dyDescent="0.2">
      <c r="A8" s="1"/>
      <c r="B8" s="1" t="s">
        <v>33</v>
      </c>
      <c r="D8" s="26"/>
      <c r="E8" s="1">
        <v>-8.6</v>
      </c>
      <c r="F8" s="45">
        <f>Q8-E8</f>
        <v>-51.6</v>
      </c>
      <c r="G8" s="1">
        <v>-79</v>
      </c>
      <c r="H8" s="45">
        <f>R8-G8</f>
        <v>-83.5</v>
      </c>
      <c r="J8" s="26"/>
      <c r="K8" s="20"/>
      <c r="L8" s="20"/>
      <c r="M8" s="20"/>
      <c r="N8" s="20"/>
      <c r="O8" s="20"/>
      <c r="P8" s="21">
        <v>-9.1999999999999993</v>
      </c>
      <c r="Q8" s="21">
        <v>-60.2</v>
      </c>
      <c r="R8" s="21">
        <v>-162.5</v>
      </c>
      <c r="S8" s="32"/>
    </row>
    <row r="9" spans="1:32" s="2" customFormat="1" ht="12.75" customHeight="1" x14ac:dyDescent="0.2">
      <c r="A9" s="1"/>
      <c r="B9" s="2" t="s">
        <v>31</v>
      </c>
      <c r="D9" s="26"/>
      <c r="E9" s="20">
        <f>E7+E8</f>
        <v>218.9</v>
      </c>
      <c r="F9" s="44">
        <f>F7+F8</f>
        <v>310.5999999999998</v>
      </c>
      <c r="G9" s="20">
        <f>G7+G8</f>
        <v>89.5</v>
      </c>
      <c r="H9" s="44">
        <f>H7+H8</f>
        <v>266.29999999999995</v>
      </c>
      <c r="J9" s="26"/>
      <c r="K9" s="20"/>
      <c r="L9" s="20"/>
      <c r="M9" s="20"/>
      <c r="N9" s="20"/>
      <c r="O9" s="20"/>
      <c r="P9" s="20">
        <f>P7+P8</f>
        <v>-166.09999999999962</v>
      </c>
      <c r="Q9" s="20">
        <f>Q7+Q8</f>
        <v>529.49999999999977</v>
      </c>
      <c r="R9" s="20">
        <f>R7+R8</f>
        <v>355.80000000000018</v>
      </c>
      <c r="S9" s="32"/>
    </row>
    <row r="10" spans="1:32" ht="12.75" customHeight="1" x14ac:dyDescent="0.25">
      <c r="B10" s="1" t="s">
        <v>34</v>
      </c>
      <c r="E10" s="1">
        <v>42.7</v>
      </c>
      <c r="F10" s="45">
        <f t="shared" ref="F10:F17" si="0">Q10-E10</f>
        <v>33.799999999999997</v>
      </c>
      <c r="G10" s="1">
        <v>36.799999999999997</v>
      </c>
      <c r="H10" s="45">
        <f>R10-G10</f>
        <v>46.100000000000009</v>
      </c>
      <c r="K10" s="21"/>
      <c r="L10" s="21"/>
      <c r="M10" s="21"/>
      <c r="N10" s="21"/>
      <c r="O10" s="21"/>
      <c r="P10" s="21">
        <v>102.6</v>
      </c>
      <c r="Q10" s="1">
        <v>76.5</v>
      </c>
      <c r="R10" s="1">
        <v>82.9</v>
      </c>
    </row>
    <row r="11" spans="1:32" ht="12.75" customHeight="1" x14ac:dyDescent="0.25">
      <c r="B11" s="1" t="s">
        <v>35</v>
      </c>
      <c r="E11" s="1">
        <v>0.8</v>
      </c>
      <c r="F11" s="45">
        <f t="shared" si="0"/>
        <v>1.4999999999999998</v>
      </c>
      <c r="G11" s="1">
        <v>0.8</v>
      </c>
      <c r="H11" s="45">
        <f>R11-G11</f>
        <v>1.3</v>
      </c>
      <c r="K11" s="21"/>
      <c r="L11" s="21"/>
      <c r="M11" s="21"/>
      <c r="N11" s="21"/>
      <c r="O11" s="21"/>
      <c r="P11" s="21">
        <v>2.4</v>
      </c>
      <c r="Q11" s="1">
        <v>2.2999999999999998</v>
      </c>
      <c r="R11" s="1">
        <v>2.1</v>
      </c>
    </row>
    <row r="12" spans="1:32" ht="12.75" customHeight="1" x14ac:dyDescent="0.25">
      <c r="B12" s="1" t="s">
        <v>36</v>
      </c>
      <c r="E12" s="1">
        <v>-5.9</v>
      </c>
      <c r="F12" s="45">
        <f t="shared" si="0"/>
        <v>-55.9</v>
      </c>
      <c r="G12" s="1">
        <v>24.3</v>
      </c>
      <c r="H12" s="45">
        <f>R12-G12</f>
        <v>37.700000000000003</v>
      </c>
      <c r="K12" s="21"/>
      <c r="L12" s="21"/>
      <c r="M12" s="21"/>
      <c r="N12" s="21"/>
      <c r="O12" s="21"/>
      <c r="P12" s="21">
        <v>17.600000000000001</v>
      </c>
      <c r="Q12" s="1">
        <v>-61.8</v>
      </c>
      <c r="R12" s="1">
        <v>62</v>
      </c>
    </row>
    <row r="13" spans="1:32" ht="12.75" customHeight="1" x14ac:dyDescent="0.25">
      <c r="B13" s="1" t="s">
        <v>37</v>
      </c>
      <c r="E13" s="1">
        <v>-126</v>
      </c>
      <c r="F13" s="45">
        <f t="shared" si="0"/>
        <v>83.1</v>
      </c>
      <c r="G13" s="1">
        <v>52.8</v>
      </c>
      <c r="H13" s="45">
        <f>R13-G13</f>
        <v>3.4000000000000057</v>
      </c>
      <c r="K13" s="21"/>
      <c r="L13" s="21"/>
      <c r="M13" s="21"/>
      <c r="N13" s="21"/>
      <c r="O13" s="21"/>
      <c r="P13" s="21">
        <v>84.3</v>
      </c>
      <c r="Q13" s="1">
        <v>-42.9</v>
      </c>
      <c r="R13" s="1">
        <v>56.2</v>
      </c>
    </row>
    <row r="14" spans="1:32" ht="12.75" customHeight="1" x14ac:dyDescent="0.25">
      <c r="B14" s="1" t="s">
        <v>38</v>
      </c>
      <c r="E14" s="21">
        <f>E9-E10+E11+E12+E13</f>
        <v>45.099999999999994</v>
      </c>
      <c r="F14" s="45">
        <f>F9-F10+F11+F12+F13</f>
        <v>305.49999999999977</v>
      </c>
      <c r="G14" s="21">
        <f>G9-G10+G11+G12+G13</f>
        <v>130.6</v>
      </c>
      <c r="H14" s="45">
        <f>H9-H10+H11+H12+H13</f>
        <v>262.59999999999991</v>
      </c>
      <c r="K14" s="21"/>
      <c r="L14" s="21"/>
      <c r="M14" s="21"/>
      <c r="N14" s="21"/>
      <c r="O14" s="21"/>
      <c r="P14" s="21">
        <f>P9-P10+P11+P12+P13</f>
        <v>-164.39999999999964</v>
      </c>
      <c r="Q14" s="21">
        <f>Q9-Q10+Q11+Q12+Q13</f>
        <v>350.5999999999998</v>
      </c>
      <c r="R14" s="21">
        <f>R9-R10+R11+R12+R13</f>
        <v>393.20000000000022</v>
      </c>
    </row>
    <row r="15" spans="1:32" ht="12.75" customHeight="1" x14ac:dyDescent="0.25">
      <c r="B15" s="1" t="s">
        <v>39</v>
      </c>
      <c r="E15" s="1">
        <v>22.7</v>
      </c>
      <c r="F15" s="45">
        <f t="shared" si="0"/>
        <v>40.299999999999997</v>
      </c>
      <c r="G15" s="1">
        <v>39.700000000000003</v>
      </c>
      <c r="H15" s="45">
        <f>R15-G15</f>
        <v>77.899999999999991</v>
      </c>
      <c r="K15" s="21"/>
      <c r="L15" s="21"/>
      <c r="M15" s="21" t="s">
        <v>73</v>
      </c>
      <c r="N15" s="21"/>
      <c r="O15" s="21"/>
      <c r="P15" s="21">
        <v>-33.200000000000003</v>
      </c>
      <c r="Q15" s="1">
        <v>63</v>
      </c>
      <c r="R15" s="1">
        <v>117.6</v>
      </c>
    </row>
    <row r="16" spans="1:32" ht="12.75" customHeight="1" x14ac:dyDescent="0.25">
      <c r="B16" s="1" t="s">
        <v>41</v>
      </c>
      <c r="E16" s="21">
        <f>E14-E15</f>
        <v>22.399999999999995</v>
      </c>
      <c r="F16" s="45">
        <f t="shared" si="0"/>
        <v>265.19999999999982</v>
      </c>
      <c r="G16" s="21">
        <f>G14-G15</f>
        <v>90.899999999999991</v>
      </c>
      <c r="H16" s="45">
        <f>R16-G16</f>
        <v>184.70000000000027</v>
      </c>
      <c r="K16" s="21"/>
      <c r="L16" s="21"/>
      <c r="M16" s="21"/>
      <c r="N16" s="21"/>
      <c r="O16" s="21"/>
      <c r="P16" s="21">
        <f>P14-P15</f>
        <v>-131.19999999999965</v>
      </c>
      <c r="Q16" s="21">
        <f>Q14-Q15</f>
        <v>287.5999999999998</v>
      </c>
      <c r="R16" s="21">
        <f>R14-R15</f>
        <v>275.60000000000025</v>
      </c>
    </row>
    <row r="17" spans="2:19" ht="12.75" customHeight="1" x14ac:dyDescent="0.25">
      <c r="B17" s="1" t="s">
        <v>42</v>
      </c>
      <c r="E17" s="1">
        <v>20.3</v>
      </c>
      <c r="F17" s="45">
        <f t="shared" si="0"/>
        <v>-5.9</v>
      </c>
      <c r="G17" s="1">
        <v>6.2</v>
      </c>
      <c r="H17" s="45">
        <f>R17-G17</f>
        <v>8.6999999999999993</v>
      </c>
      <c r="K17" s="21"/>
      <c r="L17" s="21"/>
      <c r="M17" s="21"/>
      <c r="N17" s="21"/>
      <c r="O17" s="21"/>
      <c r="P17" s="21">
        <v>9.5</v>
      </c>
      <c r="Q17" s="1">
        <v>14.4</v>
      </c>
      <c r="R17" s="21">
        <v>14.9</v>
      </c>
    </row>
    <row r="18" spans="2:19" s="2" customFormat="1" ht="12.75" customHeight="1" x14ac:dyDescent="0.2">
      <c r="B18" s="2" t="s">
        <v>40</v>
      </c>
      <c r="D18" s="26"/>
      <c r="E18" s="20">
        <f>E16-E17</f>
        <v>2.0999999999999943</v>
      </c>
      <c r="F18" s="44">
        <f>F16-F17</f>
        <v>271.0999999999998</v>
      </c>
      <c r="G18" s="20">
        <f>G16-G17</f>
        <v>84.699999999999989</v>
      </c>
      <c r="H18" s="44">
        <f>H16-H17</f>
        <v>176.00000000000028</v>
      </c>
      <c r="J18" s="26"/>
      <c r="K18" s="20"/>
      <c r="L18" s="20"/>
      <c r="M18" s="20"/>
      <c r="N18" s="20"/>
      <c r="O18" s="20"/>
      <c r="P18" s="20">
        <f>P16-P17</f>
        <v>-140.69999999999965</v>
      </c>
      <c r="Q18" s="20">
        <f>Q16-Q17</f>
        <v>273.19999999999982</v>
      </c>
      <c r="R18" s="20">
        <f>R16-R17</f>
        <v>260.70000000000027</v>
      </c>
      <c r="S18" s="32"/>
    </row>
    <row r="19" spans="2:19" s="2" customFormat="1" ht="12.75" customHeight="1" x14ac:dyDescent="0.2">
      <c r="B19" s="1" t="s">
        <v>43</v>
      </c>
      <c r="D19" s="26"/>
      <c r="E19" s="21">
        <f>E18/E20</f>
        <v>3.603294440631425E-3</v>
      </c>
      <c r="F19" s="49">
        <f>F18/F20</f>
        <v>0.4644509165667291</v>
      </c>
      <c r="G19" s="30">
        <f>G18/G20</f>
        <v>0.14468739323539459</v>
      </c>
      <c r="H19" s="49">
        <f>H18/H20</f>
        <v>0.30049513402765965</v>
      </c>
      <c r="J19" s="26"/>
      <c r="K19" s="20"/>
      <c r="L19" s="20"/>
      <c r="M19" s="20"/>
      <c r="N19" s="20"/>
      <c r="O19" s="20"/>
      <c r="P19" s="30">
        <f>P18/P20</f>
        <v>-0.24175257731958702</v>
      </c>
      <c r="Q19" s="30">
        <f>Q18/Q20</f>
        <v>0.46804865513106014</v>
      </c>
      <c r="R19" s="30">
        <f>R18/R20</f>
        <v>0.44510841727847061</v>
      </c>
      <c r="S19" s="32"/>
    </row>
    <row r="20" spans="2:19" ht="12.75" customHeight="1" x14ac:dyDescent="0.25">
      <c r="B20" s="1" t="s">
        <v>3</v>
      </c>
      <c r="E20" s="1">
        <v>582.79999999999995</v>
      </c>
      <c r="F20" s="27">
        <f>Q20</f>
        <v>583.70000000000005</v>
      </c>
      <c r="G20" s="1">
        <v>585.4</v>
      </c>
      <c r="H20" s="45">
        <f>R20</f>
        <v>585.70000000000005</v>
      </c>
      <c r="K20" s="21"/>
      <c r="L20" s="21"/>
      <c r="M20" s="21"/>
      <c r="N20" s="21"/>
      <c r="O20" s="21"/>
      <c r="P20" s="21">
        <v>582</v>
      </c>
      <c r="Q20" s="1">
        <v>583.70000000000005</v>
      </c>
      <c r="R20" s="21">
        <v>585.70000000000005</v>
      </c>
    </row>
    <row r="22" spans="2:19" ht="12.75" customHeight="1" x14ac:dyDescent="0.25">
      <c r="B22" s="1" t="s">
        <v>21</v>
      </c>
      <c r="E22" s="23">
        <f>E5/E3</f>
        <v>0.65284743825788838</v>
      </c>
      <c r="F22" s="47">
        <f>F5/F3</f>
        <v>0.64450037754845202</v>
      </c>
      <c r="G22" s="23">
        <f>G5/G3</f>
        <v>0.6430673457838143</v>
      </c>
      <c r="H22" s="47">
        <f>H5/H3</f>
        <v>0.62990790111488126</v>
      </c>
      <c r="P22" s="23">
        <f>P5/P3</f>
        <v>0.66202733294206428</v>
      </c>
      <c r="Q22" s="23">
        <f>Q5/Q3</f>
        <v>0.64819182389937102</v>
      </c>
      <c r="R22" s="23">
        <f>R5/R3</f>
        <v>0.63597911227154047</v>
      </c>
    </row>
    <row r="23" spans="2:19" ht="12.75" customHeight="1" x14ac:dyDescent="0.25">
      <c r="B23" s="1" t="s">
        <v>22</v>
      </c>
      <c r="E23" s="28">
        <f>E9/E3</f>
        <v>0.13897530315535522</v>
      </c>
      <c r="F23" s="48">
        <f>F9/F3</f>
        <v>0.15635539894286424</v>
      </c>
      <c r="G23" s="28">
        <f>G9/G3</f>
        <v>5.0650820599886813E-2</v>
      </c>
      <c r="H23" s="48">
        <f>H9/H3</f>
        <v>0.12908385845855547</v>
      </c>
      <c r="P23" s="28">
        <f>P9/P3</f>
        <v>-4.6421285039546026E-2</v>
      </c>
      <c r="Q23" s="28">
        <f>Q9/Q3</f>
        <v>0.14866913746630722</v>
      </c>
      <c r="R23" s="28">
        <f>R9/R3</f>
        <v>9.2898172323759839E-2</v>
      </c>
    </row>
    <row r="24" spans="2:19" ht="12.75" customHeight="1" x14ac:dyDescent="0.25">
      <c r="B24" s="1" t="s">
        <v>23</v>
      </c>
      <c r="E24" s="23">
        <f>E18/E3</f>
        <v>1.333248682623322E-3</v>
      </c>
      <c r="F24" s="47">
        <f>F18/F3</f>
        <v>0.13647118046815998</v>
      </c>
      <c r="G24" s="23">
        <f>G18/G3</f>
        <v>4.7934352009054888E-2</v>
      </c>
      <c r="H24" s="47">
        <f>H18/H3</f>
        <v>8.5312651478429605E-2</v>
      </c>
      <c r="P24" s="23">
        <f>P18/P3</f>
        <v>-3.9322545485033861E-2</v>
      </c>
      <c r="Q24" s="23" t="s">
        <v>73</v>
      </c>
      <c r="R24" s="23">
        <f>R18/R3</f>
        <v>6.8067885117493537E-2</v>
      </c>
    </row>
    <row r="25" spans="2:19" ht="12.75" customHeight="1" x14ac:dyDescent="0.25">
      <c r="B25" s="1" t="s">
        <v>24</v>
      </c>
      <c r="E25" s="28">
        <f>E15/E14</f>
        <v>0.50332594235033268</v>
      </c>
      <c r="F25" s="48">
        <f>F15/F14</f>
        <v>0.13191489361702136</v>
      </c>
      <c r="G25" s="28">
        <f>G15/G14</f>
        <v>0.30398162327718226</v>
      </c>
      <c r="H25" s="48">
        <f>H15/H14</f>
        <v>0.29664889565879671</v>
      </c>
      <c r="P25" s="28">
        <f t="shared" ref="P25:R25" si="1">P15/P14</f>
        <v>0.2019464720194652</v>
      </c>
      <c r="Q25" s="28">
        <f t="shared" si="1"/>
        <v>0.17969195664575024</v>
      </c>
      <c r="R25" s="28">
        <f t="shared" si="1"/>
        <v>0.29908443540183094</v>
      </c>
    </row>
    <row r="27" spans="2:19" s="2" customFormat="1" ht="12.75" customHeight="1" x14ac:dyDescent="0.2">
      <c r="B27" s="2" t="s">
        <v>25</v>
      </c>
      <c r="D27" s="26"/>
      <c r="F27" s="26"/>
      <c r="G27" s="22">
        <f>G3/E3-1</f>
        <v>0.12183353437876976</v>
      </c>
      <c r="H27" s="50">
        <f>H3/F3-1</f>
        <v>3.8509942109237416E-2</v>
      </c>
      <c r="J27" s="26"/>
      <c r="Q27" s="22">
        <f>Q3/P3-1</f>
        <v>-4.6113859310807914E-3</v>
      </c>
      <c r="R27" s="22">
        <f>R3/Q3-1</f>
        <v>7.5359389038634372E-2</v>
      </c>
      <c r="S27" s="32"/>
    </row>
    <row r="28" spans="2:19" ht="12.75" customHeight="1" x14ac:dyDescent="0.25">
      <c r="B28" s="1" t="s">
        <v>26</v>
      </c>
      <c r="F28" s="47">
        <f>F3/E3-1</f>
        <v>0.26118976572916019</v>
      </c>
      <c r="G28" s="23">
        <f>G3/F3-1</f>
        <v>-0.11049584696702741</v>
      </c>
      <c r="H28" s="47">
        <f>H3/G3-1</f>
        <v>0.16751556310130167</v>
      </c>
    </row>
    <row r="31" spans="2:19" ht="12.75" customHeight="1" x14ac:dyDescent="0.25">
      <c r="B31" s="29" t="s">
        <v>44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H5:H6 H7 H9 H14 F16 F14 F9 F6:F7 F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2022-06-13T11:17:08Z</dcterms:created>
  <dcterms:modified xsi:type="dcterms:W3CDTF">2022-07-18T16:52:55Z</dcterms:modified>
</cp:coreProperties>
</file>