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E2B1B18-AFAF-4F5C-9FD7-D322D6F47696}" xr6:coauthVersionLast="36" xr6:coauthVersionMax="36" xr10:uidLastSave="{00000000-0000-0000-0000-000000000000}"/>
  <bookViews>
    <workbookView xWindow="0" yWindow="0" windowWidth="28800" windowHeight="12225" activeTab="1" xr2:uid="{FD5F3239-753F-4AC4-A01F-885A924142D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N24" i="2"/>
  <c r="M24" i="2"/>
  <c r="L24" i="2"/>
  <c r="O73" i="2" l="1"/>
  <c r="N73" i="2"/>
  <c r="O72" i="2"/>
  <c r="N72" i="2"/>
  <c r="N68" i="2" l="1"/>
  <c r="N70" i="2" s="1"/>
  <c r="O68" i="2"/>
  <c r="O70" i="2" s="1"/>
  <c r="C11" i="1"/>
  <c r="N69" i="2"/>
  <c r="O69" i="2"/>
  <c r="N63" i="2" l="1"/>
  <c r="N55" i="2"/>
  <c r="N46" i="2"/>
  <c r="N40" i="2"/>
  <c r="O63" i="2"/>
  <c r="O66" i="2" s="1"/>
  <c r="O55" i="2"/>
  <c r="O40" i="2"/>
  <c r="N66" i="2" l="1"/>
  <c r="M18" i="2"/>
  <c r="L18" i="2"/>
  <c r="M26" i="2" l="1"/>
  <c r="L23" i="2"/>
  <c r="L22" i="2"/>
  <c r="L21" i="2"/>
  <c r="L7" i="2"/>
  <c r="L12" i="2" s="1"/>
  <c r="L15" i="2" s="1"/>
  <c r="L17" i="2" s="1"/>
  <c r="L5" i="2"/>
  <c r="N26" i="2"/>
  <c r="M21" i="2"/>
  <c r="M7" i="2"/>
  <c r="M12" i="2" s="1"/>
  <c r="M15" i="2" s="1"/>
  <c r="M17" i="2" s="1"/>
  <c r="M23" i="2" s="1"/>
  <c r="M5" i="2"/>
  <c r="O18" i="2"/>
  <c r="O26" i="2"/>
  <c r="N22" i="2"/>
  <c r="N21" i="2"/>
  <c r="N7" i="2"/>
  <c r="N12" i="2" s="1"/>
  <c r="N15" i="2" s="1"/>
  <c r="N17" i="2" s="1"/>
  <c r="N5" i="2"/>
  <c r="O22" i="2"/>
  <c r="O21" i="2"/>
  <c r="O15" i="2"/>
  <c r="O17" i="2" s="1"/>
  <c r="O23" i="2" s="1"/>
  <c r="O12" i="2"/>
  <c r="O7" i="2"/>
  <c r="O5" i="2"/>
  <c r="M22" i="2" l="1"/>
  <c r="N18" i="2"/>
  <c r="N23" i="2"/>
  <c r="C8" i="1" l="1"/>
  <c r="C12" i="1" l="1"/>
  <c r="O46" i="2" l="1"/>
</calcChain>
</file>

<file path=xl/sharedStrings.xml><?xml version="1.0" encoding="utf-8"?>
<sst xmlns="http://schemas.openxmlformats.org/spreadsheetml/2006/main" count="99" uniqueCount="83">
  <si>
    <t>£FLTR</t>
  </si>
  <si>
    <t>Flutter Entertainment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</si>
  <si>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</si>
  <si>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</si>
  <si>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</si>
  <si>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</si>
  <si>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</si>
  <si>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</si>
  <si>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</si>
  <si>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</si>
  <si>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</si>
  <si>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</si>
  <si>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</si>
  <si>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FY21</t>
  </si>
  <si>
    <t>FY22</t>
  </si>
  <si>
    <t>FY23</t>
  </si>
  <si>
    <t>FY20</t>
  </si>
  <si>
    <t>FY19</t>
  </si>
  <si>
    <t>FY18</t>
  </si>
  <si>
    <t>Revenue</t>
  </si>
  <si>
    <t>COGS</t>
  </si>
  <si>
    <t>Gross Profit</t>
  </si>
  <si>
    <t>Operating costs</t>
  </si>
  <si>
    <t>EBITDA</t>
  </si>
  <si>
    <t>Amortisation</t>
  </si>
  <si>
    <t>Depreceation</t>
  </si>
  <si>
    <t>Impairment</t>
  </si>
  <si>
    <t>Gain on Disposal</t>
  </si>
  <si>
    <t>Operating Income</t>
  </si>
  <si>
    <t>Finance Income</t>
  </si>
  <si>
    <t>Finance Expense</t>
  </si>
  <si>
    <t>Pretax Income</t>
  </si>
  <si>
    <t>Taxes</t>
  </si>
  <si>
    <t>Net Income</t>
  </si>
  <si>
    <t>EPS</t>
  </si>
  <si>
    <t>Revenue Y/Y</t>
  </si>
  <si>
    <t>Revenue H/H</t>
  </si>
  <si>
    <t>Gross Margin %</t>
  </si>
  <si>
    <t>Operating Margin %</t>
  </si>
  <si>
    <t>Net Margin %</t>
  </si>
  <si>
    <t>Taxes %</t>
  </si>
  <si>
    <t>H221</t>
  </si>
  <si>
    <t>H121</t>
  </si>
  <si>
    <t>H220</t>
  </si>
  <si>
    <t>H120</t>
  </si>
  <si>
    <t>Balance Sheet</t>
  </si>
  <si>
    <t>-</t>
  </si>
  <si>
    <t>PP&amp;E</t>
  </si>
  <si>
    <t>Intangibles</t>
  </si>
  <si>
    <t>Goodwill</t>
  </si>
  <si>
    <t>Deferred Taxes</t>
  </si>
  <si>
    <t>Tax Receivables</t>
  </si>
  <si>
    <t>Investments</t>
  </si>
  <si>
    <t>Derivative Financial Assets</t>
  </si>
  <si>
    <t>Financial Assets - Restricted Cash</t>
  </si>
  <si>
    <t>Other Receivables</t>
  </si>
  <si>
    <t>Total NCA</t>
  </si>
  <si>
    <t>Trade &amp; AR</t>
  </si>
  <si>
    <t>Cash &amp; Cash Equivalents</t>
  </si>
  <si>
    <t>Customer Deposits</t>
  </si>
  <si>
    <t>Assets</t>
  </si>
  <si>
    <t>Trade &amp; AP</t>
  </si>
  <si>
    <t>Customer Balances</t>
  </si>
  <si>
    <t>Derivative Financial Liabilities</t>
  </si>
  <si>
    <t>Provisions</t>
  </si>
  <si>
    <t>Current Tax Payable</t>
  </si>
  <si>
    <t>Lease Liabilities</t>
  </si>
  <si>
    <t>Borrowings</t>
  </si>
  <si>
    <t>Total CL</t>
  </si>
  <si>
    <t>Non-Current Tax Payable</t>
  </si>
  <si>
    <t>Liabilities</t>
  </si>
  <si>
    <t>S/E</t>
  </si>
  <si>
    <t>L+S/E</t>
  </si>
  <si>
    <t>FY17</t>
  </si>
  <si>
    <t>FY16</t>
  </si>
  <si>
    <t>FY15</t>
  </si>
  <si>
    <t>Overview</t>
  </si>
  <si>
    <t>Betfair, Paddy Power, PokerStars, Sky Bet &amp; more</t>
  </si>
  <si>
    <t>Key Events</t>
  </si>
  <si>
    <t>Mr. Jeremy Jackson</t>
  </si>
  <si>
    <t>Mr. Johnathan Hill</t>
  </si>
  <si>
    <t>Cash/Deposits</t>
  </si>
  <si>
    <t>Net Cash/Deposits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</si>
</sst>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4" fillId="0" borderId="0" xfId="0" applyFont="1"/>
    <xf numFmtId="0" fontId="3" fillId="0" borderId="0" xfId="0" applyFont="1"/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2" fillId="0" borderId="0" xfId="1" applyFont="1"/>
    <xf numFmtId="164" fontId="3" fillId="0" borderId="0" xfId="0" applyNumberFormat="1" applyFont="1"/>
    <xf numFmtId="164" fontId="2" fillId="0" borderId="0" xfId="0" applyNumberFormat="1" applyFont="1"/>
    <xf numFmtId="14" fontId="5" fillId="0" borderId="0" xfId="0" applyNumberFormat="1" applyFont="1"/>
    <xf numFmtId="0" fontId="3" fillId="5" borderId="0" xfId="0" applyFont="1" applyFill="1" applyAlignment="1">
      <alignment horizontal="right"/>
    </xf>
    <xf numFmtId="0" fontId="2" fillId="5" borderId="0" xfId="0" applyFont="1" applyFill="1"/>
    <xf numFmtId="0" fontId="3" fillId="5" borderId="0" xfId="0" applyFont="1" applyFill="1"/>
    <xf numFmtId="9" fontId="3" fillId="0" borderId="0" xfId="1" applyFont="1"/>
    <xf numFmtId="0" fontId="6" fillId="0" borderId="0" xfId="0" applyFont="1"/>
    <xf numFmtId="2" fontId="2" fillId="0" borderId="0" xfId="0" applyNumberFormat="1" applyFont="1"/>
    <xf numFmtId="4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4" borderId="1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0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164" fontId="8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0" fontId="7" fillId="0" borderId="0" xfId="0" applyFont="1"/>
    <xf numFmtId="9" fontId="7" fillId="0" borderId="0" xfId="1" applyFont="1"/>
    <xf numFmtId="9" fontId="8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5" borderId="2" xfId="0" applyFont="1" applyFill="1" applyBorder="1"/>
    <xf numFmtId="0" fontId="2" fillId="5" borderId="0" xfId="0" applyFont="1" applyFill="1" applyBorder="1"/>
    <xf numFmtId="0" fontId="2" fillId="5" borderId="7" xfId="0" applyFont="1" applyFill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164" fontId="2" fillId="0" borderId="2" xfId="0" applyNumberFormat="1" applyFont="1" applyBorder="1"/>
    <xf numFmtId="165" fontId="2" fillId="0" borderId="0" xfId="0" applyNumberFormat="1" applyFont="1" applyAlignment="1">
      <alignment horizontal="righ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561975</xdr:colOff>
      <xdr:row>0</xdr:row>
      <xdr:rowOff>142876</xdr:rowOff>
    </xdr:from>
    <xdr:to>
      <xdr:col>13</xdr:col>
      <xdr:colOff>576488</xdr:colOff>
      <xdr:row>9</xdr:row>
      <xdr:rowOff>133350</xdr:rowOff>
    </xdr:to>
    <xdr:pic>
      <xdr:nvPicPr>
        <xdr:cNvPr id="3" name="Picture 2" descr="Home - The Stars Group">
          <a:extLst>
            <a:ext uri="{FF2B5EF4-FFF2-40B4-BE49-F238E27FC236}">
              <a16:creationId xmlns:a16="http://schemas.microsoft.com/office/drawing/2014/main" id="{1F6AA9C0-230E-4580-82A7-D1692293A6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87" t="12014" r="9583" b="14488"/>
        <a:stretch/>
      </xdr:blipFill>
      <xdr:spPr bwMode="auto">
        <a:xfrm>
          <a:off x="3000375" y="142876"/>
          <a:ext cx="5500913" cy="1476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15</xdr:col>
      <xdr:colOff>19050</xdr:colOff>
      <xdr:row>73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5DB32E-0365-4C81-B7ED-1728A6A70574}"/>
            </a:ext>
          </a:extLst>
        </xdr:cNvPr>
        <xdr:cNvCxnSpPr/>
      </xdr:nvCxnSpPr>
      <xdr:spPr>
        <a:xfrm>
          <a:off x="10477500" y="0"/>
          <a:ext cx="0" cy="11972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416E-FF2E-4083-BD9D-9270673CBFE8}">
  <dimension ref="B2:N22"/>
  <sheetViews>
    <sheetView workbookViewId="0">
      <selection activeCell="T5" sqref="T5"/>
    </sheetView>
  </sheetViews>
  <sheetFormatPr defaultRowHeight="12.75" x14ac:dyDescent="0.2"/>
  <cols>
    <col min="1" max="16384" width="9.140625" style="1"/>
  </cols>
  <sheetData>
    <row r="2" spans="2:14" ht="15" x14ac:dyDescent="0.25">
      <c r="B2" s="10" t="s">
        <v>0</v>
      </c>
      <c r="F2"/>
    </row>
    <row r="3" spans="2:14" x14ac:dyDescent="0.2">
      <c r="B3" s="11" t="s">
        <v>1</v>
      </c>
    </row>
    <row r="5" spans="2:14" x14ac:dyDescent="0.2">
      <c r="B5" s="57" t="s">
        <v>2</v>
      </c>
      <c r="C5" s="58"/>
      <c r="D5" s="59"/>
    </row>
    <row r="6" spans="2:14" x14ac:dyDescent="0.2">
      <c r="B6" s="8" t="s">
        <v>3</v>
      </c>
      <c r="C6" s="12">
        <v>79.64</v>
      </c>
      <c r="D6" s="4"/>
    </row>
    <row r="7" spans="2:14" x14ac:dyDescent="0.2">
      <c r="B7" s="8" t="s">
        <v>4</v>
      </c>
      <c r="C7" s="12">
        <v>175.81</v>
      </c>
      <c r="D7" s="4" t="s">
        <v>13</v>
      </c>
    </row>
    <row r="8" spans="2:14" x14ac:dyDescent="0.2">
      <c r="B8" s="8" t="s">
        <v>5</v>
      </c>
      <c r="C8" s="12">
        <f>C6*C7</f>
        <v>14001.508400000001</v>
      </c>
      <c r="D8" s="4"/>
    </row>
    <row r="9" spans="2:14" x14ac:dyDescent="0.2">
      <c r="B9" s="8" t="s">
        <v>6</v>
      </c>
      <c r="C9" s="12">
        <v>1074.7</v>
      </c>
      <c r="D9" s="4" t="s">
        <v>13</v>
      </c>
    </row>
    <row r="10" spans="2:14" x14ac:dyDescent="0.2">
      <c r="B10" s="8" t="s">
        <v>7</v>
      </c>
      <c r="C10" s="12">
        <v>3626.9</v>
      </c>
      <c r="D10" s="4" t="s">
        <v>13</v>
      </c>
    </row>
    <row r="11" spans="2:14" x14ac:dyDescent="0.2">
      <c r="B11" s="8" t="s">
        <v>8</v>
      </c>
      <c r="C11" s="12">
        <f>C9-C10</f>
        <v>-2552.1999999999998</v>
      </c>
      <c r="D11" s="4"/>
    </row>
    <row r="12" spans="2:14" x14ac:dyDescent="0.2">
      <c r="B12" s="9" t="s">
        <v>9</v>
      </c>
      <c r="C12" s="13">
        <f>C8-C11</f>
        <v>16553.7084</v>
      </c>
      <c r="D12" s="7"/>
      <c r="F12" s="57" t="s">
        <v>76</v>
      </c>
      <c r="G12" s="58"/>
      <c r="H12" s="58"/>
      <c r="I12" s="58"/>
      <c r="J12" s="58"/>
      <c r="K12" s="58"/>
      <c r="L12" s="58"/>
      <c r="M12" s="58"/>
      <c r="N12" s="59"/>
    </row>
    <row r="13" spans="2:14" x14ac:dyDescent="0.2">
      <c r="F13" s="56" t="s">
        <v>77</v>
      </c>
      <c r="G13" s="54"/>
      <c r="H13" s="54"/>
      <c r="I13" s="54"/>
      <c r="J13" s="54"/>
      <c r="K13" s="54"/>
      <c r="L13" s="54"/>
      <c r="M13" s="54"/>
      <c r="N13" s="55"/>
    </row>
    <row r="15" spans="2:14" x14ac:dyDescent="0.2">
      <c r="B15" s="57" t="s">
        <v>10</v>
      </c>
      <c r="C15" s="58"/>
      <c r="D15" s="59"/>
    </row>
    <row r="16" spans="2:14" x14ac:dyDescent="0.2">
      <c r="B16" s="27" t="s">
        <v>11</v>
      </c>
      <c r="C16" s="60" t="s">
        <v>79</v>
      </c>
      <c r="D16" s="61"/>
      <c r="F16" s="57" t="s">
        <v>78</v>
      </c>
      <c r="G16" s="58"/>
      <c r="H16" s="58"/>
      <c r="I16" s="58"/>
      <c r="J16" s="58"/>
      <c r="K16" s="58"/>
      <c r="L16" s="58"/>
      <c r="M16" s="58"/>
      <c r="N16" s="59"/>
    </row>
    <row r="17" spans="2:14" x14ac:dyDescent="0.2">
      <c r="B17" s="28" t="s">
        <v>12</v>
      </c>
      <c r="C17" s="54" t="s">
        <v>80</v>
      </c>
      <c r="D17" s="55"/>
      <c r="F17" s="29"/>
      <c r="G17" s="30"/>
      <c r="H17" s="30"/>
      <c r="I17" s="30"/>
      <c r="J17" s="30"/>
      <c r="K17" s="30"/>
      <c r="L17" s="30"/>
      <c r="M17" s="30"/>
      <c r="N17" s="31"/>
    </row>
    <row r="18" spans="2:14" x14ac:dyDescent="0.2">
      <c r="F18" s="32"/>
      <c r="G18" s="33"/>
      <c r="H18" s="33"/>
      <c r="I18" s="33"/>
      <c r="J18" s="33"/>
      <c r="K18" s="33"/>
      <c r="L18" s="33"/>
      <c r="M18" s="33"/>
      <c r="N18" s="34"/>
    </row>
    <row r="19" spans="2:14" x14ac:dyDescent="0.2">
      <c r="F19" s="32"/>
      <c r="G19" s="33"/>
      <c r="H19" s="33"/>
      <c r="I19" s="33"/>
      <c r="J19" s="33"/>
      <c r="K19" s="33"/>
      <c r="L19" s="33"/>
      <c r="M19" s="33"/>
      <c r="N19" s="34"/>
    </row>
    <row r="20" spans="2:14" x14ac:dyDescent="0.2">
      <c r="F20" s="32"/>
      <c r="G20" s="33"/>
      <c r="H20" s="33"/>
      <c r="I20" s="33"/>
      <c r="J20" s="33"/>
      <c r="K20" s="33"/>
      <c r="L20" s="33"/>
      <c r="M20" s="33"/>
      <c r="N20" s="34"/>
    </row>
    <row r="21" spans="2:14" x14ac:dyDescent="0.2">
      <c r="F21" s="32"/>
      <c r="G21" s="33"/>
      <c r="H21" s="33"/>
      <c r="I21" s="33"/>
      <c r="J21" s="33"/>
      <c r="K21" s="33"/>
      <c r="L21" s="33"/>
      <c r="M21" s="33"/>
      <c r="N21" s="34"/>
    </row>
    <row r="22" spans="2:14" x14ac:dyDescent="0.2">
      <c r="F22" s="35"/>
      <c r="G22" s="36"/>
      <c r="H22" s="36"/>
      <c r="I22" s="36"/>
      <c r="J22" s="36"/>
      <c r="K22" s="36"/>
      <c r="L22" s="36"/>
      <c r="M22" s="36"/>
      <c r="N22" s="37"/>
    </row>
  </sheetData>
  <mergeCells count="7">
    <mergeCell ref="C17:D17"/>
    <mergeCell ref="F13:N13"/>
    <mergeCell ref="F12:N12"/>
    <mergeCell ref="F16:N16"/>
    <mergeCell ref="B5:D5"/>
    <mergeCell ref="B15:D15"/>
    <mergeCell ref="C16:D16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1144-78AE-4BE6-AC21-EC47DF0ECF11}">
  <dimension ref="A1:Q7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4" sqref="N24"/>
    </sheetView>
  </sheetViews>
  <sheetFormatPr defaultRowHeight="12.75" x14ac:dyDescent="0.2"/>
  <cols>
    <col min="1" max="1" width="3.140625" style="1" customWidth="1"/>
    <col min="2" max="2" width="32" style="1" bestFit="1" customWidth="1"/>
    <col min="3" max="3" width="9.140625" style="1"/>
    <col min="4" max="4" width="9.140625" style="21"/>
    <col min="5" max="5" width="9.140625" style="1"/>
    <col min="6" max="6" width="9.140625" style="21"/>
    <col min="7" max="11" width="9.140625" style="1"/>
    <col min="12" max="15" width="9.85546875" style="1" bestFit="1" customWidth="1"/>
    <col min="16" max="16384" width="9.140625" style="1"/>
  </cols>
  <sheetData>
    <row r="1" spans="1:17" s="15" customFormat="1" x14ac:dyDescent="0.2">
      <c r="C1" s="15" t="s">
        <v>44</v>
      </c>
      <c r="D1" s="20" t="s">
        <v>43</v>
      </c>
      <c r="E1" s="15" t="s">
        <v>42</v>
      </c>
      <c r="F1" s="20" t="s">
        <v>41</v>
      </c>
      <c r="I1" s="15" t="s">
        <v>75</v>
      </c>
      <c r="J1" s="15" t="s">
        <v>74</v>
      </c>
      <c r="K1" s="15" t="s">
        <v>73</v>
      </c>
      <c r="L1" s="15" t="s">
        <v>18</v>
      </c>
      <c r="M1" s="15" t="s">
        <v>17</v>
      </c>
      <c r="N1" s="15" t="s">
        <v>16</v>
      </c>
      <c r="O1" s="15" t="s">
        <v>13</v>
      </c>
      <c r="P1" s="15" t="s">
        <v>14</v>
      </c>
      <c r="Q1" s="15" t="s">
        <v>15</v>
      </c>
    </row>
    <row r="2" spans="1:17" x14ac:dyDescent="0.2">
      <c r="A2" s="14"/>
      <c r="L2" s="19">
        <v>43465</v>
      </c>
      <c r="M2" s="19">
        <v>43830</v>
      </c>
      <c r="N2" s="19">
        <v>44196</v>
      </c>
      <c r="O2" s="19">
        <v>44561</v>
      </c>
    </row>
    <row r="3" spans="1:17" s="11" customFormat="1" x14ac:dyDescent="0.2">
      <c r="B3" s="11" t="s">
        <v>19</v>
      </c>
      <c r="D3" s="22"/>
      <c r="F3" s="22"/>
      <c r="L3" s="17">
        <v>1873.4</v>
      </c>
      <c r="M3" s="17">
        <v>2140</v>
      </c>
      <c r="N3" s="17">
        <v>4413.8999999999996</v>
      </c>
      <c r="O3" s="38">
        <v>6036.2</v>
      </c>
    </row>
    <row r="4" spans="1:17" x14ac:dyDescent="0.2">
      <c r="B4" s="1" t="s">
        <v>20</v>
      </c>
      <c r="L4" s="18">
        <v>469.9</v>
      </c>
      <c r="M4" s="18">
        <v>650.20000000000005</v>
      </c>
      <c r="N4" s="18">
        <v>1541.7</v>
      </c>
      <c r="O4" s="39">
        <v>2309.5</v>
      </c>
    </row>
    <row r="5" spans="1:17" s="11" customFormat="1" x14ac:dyDescent="0.2">
      <c r="B5" s="11" t="s">
        <v>21</v>
      </c>
      <c r="D5" s="22"/>
      <c r="F5" s="22"/>
      <c r="L5" s="17">
        <f t="shared" ref="L5" si="0">L3-L4</f>
        <v>1403.5</v>
      </c>
      <c r="M5" s="17">
        <f t="shared" ref="M5" si="1">M3-M4</f>
        <v>1489.8</v>
      </c>
      <c r="N5" s="17">
        <f>N3-N4</f>
        <v>2872.2</v>
      </c>
      <c r="O5" s="38">
        <f>O3-O4</f>
        <v>3726.7</v>
      </c>
    </row>
    <row r="6" spans="1:17" x14ac:dyDescent="0.2">
      <c r="B6" s="1" t="s">
        <v>22</v>
      </c>
      <c r="L6" s="18">
        <v>980.5</v>
      </c>
      <c r="M6" s="18">
        <v>1082</v>
      </c>
      <c r="N6" s="18">
        <v>2100.6</v>
      </c>
      <c r="O6" s="39">
        <v>3003.4</v>
      </c>
    </row>
    <row r="7" spans="1:17" x14ac:dyDescent="0.2">
      <c r="B7" s="1" t="s">
        <v>23</v>
      </c>
      <c r="L7" s="18">
        <f t="shared" ref="L7" si="2">L5-L6</f>
        <v>423</v>
      </c>
      <c r="M7" s="18">
        <f t="shared" ref="M7" si="3">M5-M6</f>
        <v>407.79999999999995</v>
      </c>
      <c r="N7" s="18">
        <f t="shared" ref="N7" si="4">N5-N6</f>
        <v>771.59999999999991</v>
      </c>
      <c r="O7" s="39">
        <f>O5-O6</f>
        <v>723.29999999999973</v>
      </c>
    </row>
    <row r="8" spans="1:17" x14ac:dyDescent="0.2">
      <c r="A8" s="11"/>
      <c r="B8" s="1" t="s">
        <v>24</v>
      </c>
      <c r="L8" s="18">
        <v>191.2</v>
      </c>
      <c r="M8" s="18">
        <v>257.89999999999998</v>
      </c>
      <c r="N8" s="18">
        <v>432.3</v>
      </c>
      <c r="O8" s="39">
        <v>543.29999999999995</v>
      </c>
    </row>
    <row r="9" spans="1:17" x14ac:dyDescent="0.2">
      <c r="B9" s="1" t="s">
        <v>25</v>
      </c>
      <c r="L9" s="18">
        <v>0</v>
      </c>
      <c r="M9" s="18">
        <v>0</v>
      </c>
      <c r="N9" s="18">
        <v>213.2</v>
      </c>
      <c r="O9" s="39">
        <v>254.4</v>
      </c>
    </row>
    <row r="10" spans="1:17" x14ac:dyDescent="0.2">
      <c r="B10" s="1" t="s">
        <v>26</v>
      </c>
      <c r="L10" s="18">
        <v>27.2</v>
      </c>
      <c r="M10" s="18">
        <v>0</v>
      </c>
      <c r="N10" s="18">
        <v>22.6</v>
      </c>
      <c r="O10" s="39">
        <v>0</v>
      </c>
    </row>
    <row r="11" spans="1:17" x14ac:dyDescent="0.2">
      <c r="B11" s="1" t="s">
        <v>27</v>
      </c>
      <c r="L11" s="18">
        <v>0</v>
      </c>
      <c r="M11" s="18">
        <v>0</v>
      </c>
      <c r="N11" s="18">
        <v>0</v>
      </c>
      <c r="O11" s="39">
        <v>11.9</v>
      </c>
    </row>
    <row r="12" spans="1:17" s="11" customFormat="1" x14ac:dyDescent="0.2">
      <c r="B12" s="11" t="s">
        <v>28</v>
      </c>
      <c r="D12" s="22"/>
      <c r="F12" s="22"/>
      <c r="L12" s="17">
        <f t="shared" ref="L12" si="5">L7-L8-L9-L10+L11</f>
        <v>204.60000000000002</v>
      </c>
      <c r="M12" s="17">
        <f t="shared" ref="M12" si="6">M7-M8-M9-M10+M11</f>
        <v>149.89999999999998</v>
      </c>
      <c r="N12" s="17">
        <f t="shared" ref="N12" si="7">N7-N8-N9-N10+N11</f>
        <v>103.49999999999991</v>
      </c>
      <c r="O12" s="38">
        <f>O7-O8-O9-O10+O11</f>
        <v>-62.500000000000234</v>
      </c>
    </row>
    <row r="13" spans="1:17" x14ac:dyDescent="0.2">
      <c r="B13" s="1" t="s">
        <v>29</v>
      </c>
      <c r="L13" s="18">
        <v>21.6</v>
      </c>
      <c r="M13" s="18">
        <v>1</v>
      </c>
      <c r="N13" s="18">
        <v>79.900000000000006</v>
      </c>
      <c r="O13" s="39">
        <v>3.2</v>
      </c>
    </row>
    <row r="14" spans="1:17" x14ac:dyDescent="0.2">
      <c r="B14" s="1" t="s">
        <v>30</v>
      </c>
      <c r="L14" s="18">
        <v>7.5</v>
      </c>
      <c r="M14" s="18">
        <v>15.2</v>
      </c>
      <c r="N14" s="18">
        <v>182.3</v>
      </c>
      <c r="O14" s="39">
        <v>229.1</v>
      </c>
    </row>
    <row r="15" spans="1:17" x14ac:dyDescent="0.2">
      <c r="A15" s="11"/>
      <c r="B15" s="1" t="s">
        <v>31</v>
      </c>
      <c r="L15" s="18">
        <f t="shared" ref="L15" si="8">L12+L13-L14</f>
        <v>218.70000000000002</v>
      </c>
      <c r="M15" s="18">
        <f t="shared" ref="M15" si="9">M12+M13-M14</f>
        <v>135.69999999999999</v>
      </c>
      <c r="N15" s="18">
        <f t="shared" ref="N15" si="10">N12+N13-N14</f>
        <v>1.0999999999999091</v>
      </c>
      <c r="O15" s="39">
        <f>O12+O13-O14</f>
        <v>-288.4000000000002</v>
      </c>
    </row>
    <row r="16" spans="1:17" x14ac:dyDescent="0.2">
      <c r="B16" s="1" t="s">
        <v>32</v>
      </c>
      <c r="L16" s="18">
        <v>38</v>
      </c>
      <c r="M16" s="18">
        <v>23.8</v>
      </c>
      <c r="N16" s="18">
        <v>35.799999999999997</v>
      </c>
      <c r="O16" s="39">
        <v>123.5</v>
      </c>
    </row>
    <row r="17" spans="1:15" s="11" customFormat="1" x14ac:dyDescent="0.2">
      <c r="B17" s="11" t="s">
        <v>33</v>
      </c>
      <c r="D17" s="22"/>
      <c r="F17" s="22"/>
      <c r="L17" s="17">
        <f t="shared" ref="L17" si="11">L15-L16</f>
        <v>180.70000000000002</v>
      </c>
      <c r="M17" s="17">
        <f t="shared" ref="M17" si="12">M15-M16</f>
        <v>111.89999999999999</v>
      </c>
      <c r="N17" s="17">
        <f t="shared" ref="N17" si="13">N15-N16</f>
        <v>-34.700000000000088</v>
      </c>
      <c r="O17" s="38">
        <f>O15-O16</f>
        <v>-411.9000000000002</v>
      </c>
    </row>
    <row r="18" spans="1:15" x14ac:dyDescent="0.2">
      <c r="A18" s="11"/>
      <c r="B18" s="1" t="s">
        <v>34</v>
      </c>
      <c r="L18" s="25">
        <f t="shared" ref="L18:M18" si="14">L17/L19</f>
        <v>2.1564017804933355</v>
      </c>
      <c r="M18" s="25">
        <f t="shared" si="14"/>
        <v>1.4161867999746882</v>
      </c>
      <c r="N18" s="25">
        <f>N17/N19</f>
        <v>-0.2678337115423215</v>
      </c>
      <c r="O18" s="40">
        <f>O17/O19</f>
        <v>-2.3432699965866437</v>
      </c>
    </row>
    <row r="19" spans="1:15" x14ac:dyDescent="0.2">
      <c r="A19" s="11"/>
      <c r="B19" s="1" t="s">
        <v>4</v>
      </c>
      <c r="L19" s="26">
        <v>83.796999999999997</v>
      </c>
      <c r="M19" s="18">
        <v>79.015000000000001</v>
      </c>
      <c r="N19" s="25">
        <v>129.55799999999999</v>
      </c>
      <c r="O19" s="41">
        <v>175.78</v>
      </c>
    </row>
    <row r="20" spans="1:15" x14ac:dyDescent="0.2">
      <c r="O20" s="41"/>
    </row>
    <row r="21" spans="1:15" x14ac:dyDescent="0.2">
      <c r="B21" s="1" t="s">
        <v>37</v>
      </c>
      <c r="L21" s="16">
        <f>L5/L3</f>
        <v>0.74917262730863665</v>
      </c>
      <c r="M21" s="16">
        <f>M5/M3</f>
        <v>0.69616822429906544</v>
      </c>
      <c r="N21" s="16">
        <f>N5/N3</f>
        <v>0.65071705294637394</v>
      </c>
      <c r="O21" s="42">
        <f>O5/O3</f>
        <v>0.61739173652297807</v>
      </c>
    </row>
    <row r="22" spans="1:15" x14ac:dyDescent="0.2">
      <c r="B22" s="1" t="s">
        <v>38</v>
      </c>
      <c r="L22" s="16">
        <f>L12/L3</f>
        <v>0.10921319525995517</v>
      </c>
      <c r="M22" s="16">
        <f>M12/M3</f>
        <v>7.004672897196261E-2</v>
      </c>
      <c r="N22" s="16">
        <f>N12/N3</f>
        <v>2.3448650852987137E-2</v>
      </c>
      <c r="O22" s="42">
        <f>O12/O3</f>
        <v>-1.0354196348696238E-2</v>
      </c>
    </row>
    <row r="23" spans="1:15" x14ac:dyDescent="0.2">
      <c r="B23" s="1" t="s">
        <v>39</v>
      </c>
      <c r="L23" s="16">
        <f>L17/L3</f>
        <v>9.6455642147966272E-2</v>
      </c>
      <c r="M23" s="16">
        <f>M17/M3</f>
        <v>5.228971962616822E-2</v>
      </c>
      <c r="N23" s="16">
        <f>N17/N3</f>
        <v>-7.8615283536102067E-3</v>
      </c>
      <c r="O23" s="42">
        <f>O17/O3</f>
        <v>-6.8238295616447467E-2</v>
      </c>
    </row>
    <row r="24" spans="1:15" x14ac:dyDescent="0.2">
      <c r="A24" s="11"/>
      <c r="B24" s="1" t="s">
        <v>40</v>
      </c>
      <c r="L24" s="16">
        <f>L16/L15</f>
        <v>0.17375400091449472</v>
      </c>
      <c r="M24" s="16">
        <f t="shared" ref="M24:O24" si="15">M16/M15</f>
        <v>0.17538688282977158</v>
      </c>
      <c r="N24" s="16">
        <f t="shared" si="15"/>
        <v>32.545454545457233</v>
      </c>
      <c r="O24" s="16">
        <f t="shared" si="15"/>
        <v>-0.4282246879334255</v>
      </c>
    </row>
    <row r="25" spans="1:15" x14ac:dyDescent="0.2">
      <c r="O25" s="41"/>
    </row>
    <row r="26" spans="1:15" s="11" customFormat="1" x14ac:dyDescent="0.2">
      <c r="B26" s="11" t="s">
        <v>35</v>
      </c>
      <c r="D26" s="22"/>
      <c r="F26" s="22"/>
      <c r="M26" s="23">
        <f t="shared" ref="M26:N26" si="16">M3/L3-1</f>
        <v>0.14230810291448703</v>
      </c>
      <c r="N26" s="23">
        <f t="shared" si="16"/>
        <v>1.0625700934579436</v>
      </c>
      <c r="O26" s="43">
        <f>O3/N3-1</f>
        <v>0.36754344230725677</v>
      </c>
    </row>
    <row r="27" spans="1:15" x14ac:dyDescent="0.2">
      <c r="A27" s="11"/>
      <c r="B27" s="1" t="s">
        <v>36</v>
      </c>
      <c r="N27" s="15" t="s">
        <v>46</v>
      </c>
      <c r="O27" s="15" t="s">
        <v>46</v>
      </c>
    </row>
    <row r="30" spans="1:15" x14ac:dyDescent="0.2">
      <c r="B30" s="24" t="s">
        <v>45</v>
      </c>
    </row>
    <row r="31" spans="1:15" x14ac:dyDescent="0.2">
      <c r="B31" s="1" t="s">
        <v>47</v>
      </c>
      <c r="N31" s="1">
        <v>361.9</v>
      </c>
      <c r="O31" s="18">
        <v>451.4</v>
      </c>
    </row>
    <row r="32" spans="1:15" x14ac:dyDescent="0.2">
      <c r="B32" s="1" t="s">
        <v>48</v>
      </c>
      <c r="N32" s="1">
        <v>5527.8</v>
      </c>
      <c r="O32" s="18">
        <v>4875.6000000000004</v>
      </c>
    </row>
    <row r="33" spans="1:15" x14ac:dyDescent="0.2">
      <c r="B33" s="1" t="s">
        <v>49</v>
      </c>
      <c r="N33" s="1">
        <v>9516.7000000000007</v>
      </c>
      <c r="O33" s="18">
        <v>9346.7999999999993</v>
      </c>
    </row>
    <row r="34" spans="1:15" x14ac:dyDescent="0.2">
      <c r="B34" s="1" t="s">
        <v>50</v>
      </c>
      <c r="N34" s="1">
        <v>7.4</v>
      </c>
      <c r="O34" s="18">
        <v>8.1999999999999993</v>
      </c>
    </row>
    <row r="35" spans="1:15" x14ac:dyDescent="0.2">
      <c r="B35" s="1" t="s">
        <v>51</v>
      </c>
      <c r="N35" s="1">
        <v>15.3</v>
      </c>
      <c r="O35" s="18">
        <v>21.5</v>
      </c>
    </row>
    <row r="36" spans="1:15" x14ac:dyDescent="0.2">
      <c r="B36" s="1" t="s">
        <v>52</v>
      </c>
      <c r="N36" s="1">
        <v>3</v>
      </c>
      <c r="O36" s="18">
        <v>5.5</v>
      </c>
    </row>
    <row r="37" spans="1:15" s="11" customFormat="1" x14ac:dyDescent="0.2">
      <c r="B37" s="11" t="s">
        <v>53</v>
      </c>
      <c r="D37" s="22"/>
      <c r="F37" s="22"/>
      <c r="N37" s="11">
        <v>16.899999999999999</v>
      </c>
      <c r="O37" s="17">
        <v>68</v>
      </c>
    </row>
    <row r="38" spans="1:15" x14ac:dyDescent="0.2">
      <c r="B38" s="1" t="s">
        <v>54</v>
      </c>
      <c r="N38" s="1">
        <v>6.9</v>
      </c>
      <c r="O38" s="18">
        <v>7.4</v>
      </c>
    </row>
    <row r="39" spans="1:15" x14ac:dyDescent="0.2">
      <c r="B39" s="1" t="s">
        <v>55</v>
      </c>
      <c r="N39" s="1">
        <v>75.2</v>
      </c>
      <c r="O39" s="18">
        <v>29.3</v>
      </c>
    </row>
    <row r="40" spans="1:15" x14ac:dyDescent="0.2">
      <c r="A40" s="11"/>
      <c r="B40" s="1" t="s">
        <v>56</v>
      </c>
      <c r="N40" s="18">
        <f t="shared" ref="N40" si="17">SUM(N31:N39)</f>
        <v>15531.1</v>
      </c>
      <c r="O40" s="18">
        <f>SUM(O31:O39)</f>
        <v>14813.699999999999</v>
      </c>
    </row>
    <row r="41" spans="1:15" x14ac:dyDescent="0.2">
      <c r="B41" s="1" t="s">
        <v>57</v>
      </c>
      <c r="N41" s="1">
        <v>139.5</v>
      </c>
      <c r="O41" s="18">
        <v>203.9</v>
      </c>
    </row>
    <row r="42" spans="1:15" x14ac:dyDescent="0.2">
      <c r="B42" s="1" t="s">
        <v>54</v>
      </c>
      <c r="N42" s="1">
        <v>587.9</v>
      </c>
      <c r="O42" s="18">
        <v>677.6</v>
      </c>
    </row>
    <row r="43" spans="1:15" s="11" customFormat="1" x14ac:dyDescent="0.2">
      <c r="B43" s="11" t="s">
        <v>58</v>
      </c>
      <c r="D43" s="22"/>
      <c r="F43" s="22"/>
      <c r="N43" s="11">
        <v>603.4</v>
      </c>
      <c r="O43" s="17">
        <v>951.7</v>
      </c>
    </row>
    <row r="44" spans="1:15" x14ac:dyDescent="0.2">
      <c r="B44" s="1" t="s">
        <v>59</v>
      </c>
      <c r="N44" s="1">
        <v>82.8</v>
      </c>
      <c r="O44" s="18">
        <v>83</v>
      </c>
    </row>
    <row r="45" spans="1:15" x14ac:dyDescent="0.2">
      <c r="B45" s="1" t="s">
        <v>51</v>
      </c>
      <c r="N45" s="1">
        <v>47.5</v>
      </c>
      <c r="O45" s="18">
        <v>45.6</v>
      </c>
    </row>
    <row r="46" spans="1:15" x14ac:dyDescent="0.2">
      <c r="B46" s="1" t="s">
        <v>60</v>
      </c>
      <c r="M46" s="18"/>
      <c r="N46" s="18">
        <f>N40+SUM(N41:N45)</f>
        <v>16992.2</v>
      </c>
      <c r="O46" s="18">
        <f ca="1">O40+SUM(O41:O46)</f>
        <v>16775.5</v>
      </c>
    </row>
    <row r="47" spans="1:15" x14ac:dyDescent="0.2">
      <c r="A47" s="11"/>
      <c r="O47" s="18"/>
    </row>
    <row r="48" spans="1:15" x14ac:dyDescent="0.2">
      <c r="B48" s="1" t="s">
        <v>61</v>
      </c>
      <c r="N48" s="1">
        <v>1033</v>
      </c>
      <c r="O48" s="18">
        <v>1096.4000000000001</v>
      </c>
    </row>
    <row r="49" spans="1:15" x14ac:dyDescent="0.2">
      <c r="B49" s="1" t="s">
        <v>62</v>
      </c>
      <c r="N49" s="1">
        <v>643.4</v>
      </c>
      <c r="O49" s="18">
        <v>721</v>
      </c>
    </row>
    <row r="50" spans="1:15" x14ac:dyDescent="0.2">
      <c r="B50" s="1" t="s">
        <v>63</v>
      </c>
      <c r="N50" s="1">
        <v>150.9</v>
      </c>
      <c r="O50" s="18">
        <v>74</v>
      </c>
    </row>
    <row r="51" spans="1:15" x14ac:dyDescent="0.2">
      <c r="B51" s="1" t="s">
        <v>64</v>
      </c>
      <c r="N51" s="1">
        <v>14.3</v>
      </c>
      <c r="O51" s="18">
        <v>71.3</v>
      </c>
    </row>
    <row r="52" spans="1:15" x14ac:dyDescent="0.2">
      <c r="A52" s="11"/>
      <c r="B52" s="1" t="s">
        <v>65</v>
      </c>
      <c r="N52" s="1">
        <v>41</v>
      </c>
      <c r="O52" s="18">
        <v>42.3</v>
      </c>
    </row>
    <row r="53" spans="1:15" x14ac:dyDescent="0.2">
      <c r="B53" s="1" t="s">
        <v>66</v>
      </c>
      <c r="N53" s="1">
        <v>48.3</v>
      </c>
      <c r="O53" s="18">
        <v>47</v>
      </c>
    </row>
    <row r="54" spans="1:15" s="11" customFormat="1" x14ac:dyDescent="0.2">
      <c r="B54" s="11" t="s">
        <v>67</v>
      </c>
      <c r="D54" s="22"/>
      <c r="F54" s="22"/>
      <c r="N54" s="11">
        <v>50.8</v>
      </c>
      <c r="O54" s="17">
        <v>22.1</v>
      </c>
    </row>
    <row r="55" spans="1:15" x14ac:dyDescent="0.2">
      <c r="B55" s="1" t="s">
        <v>68</v>
      </c>
      <c r="N55" s="18">
        <f>SUM(N48:N54)</f>
        <v>1981.7</v>
      </c>
      <c r="O55" s="18">
        <f>SUM(O48:O54)</f>
        <v>2074.1</v>
      </c>
    </row>
    <row r="56" spans="1:15" x14ac:dyDescent="0.2">
      <c r="B56" s="1" t="s">
        <v>61</v>
      </c>
      <c r="N56" s="1">
        <v>14.6</v>
      </c>
      <c r="O56" s="18">
        <v>19.8</v>
      </c>
    </row>
    <row r="57" spans="1:15" x14ac:dyDescent="0.2">
      <c r="B57" s="1" t="s">
        <v>63</v>
      </c>
      <c r="N57" s="1">
        <v>102.3</v>
      </c>
      <c r="O57" s="18">
        <v>55.1</v>
      </c>
    </row>
    <row r="58" spans="1:15" x14ac:dyDescent="0.2">
      <c r="B58" s="1" t="s">
        <v>64</v>
      </c>
      <c r="N58" s="1">
        <v>145</v>
      </c>
      <c r="O58" s="18">
        <v>47.8</v>
      </c>
    </row>
    <row r="59" spans="1:15" x14ac:dyDescent="0.2">
      <c r="B59" s="1" t="s">
        <v>50</v>
      </c>
      <c r="N59" s="1">
        <v>500.9</v>
      </c>
      <c r="O59" s="18">
        <v>498</v>
      </c>
    </row>
    <row r="60" spans="1:15" x14ac:dyDescent="0.2">
      <c r="B60" s="1" t="s">
        <v>69</v>
      </c>
      <c r="N60" s="1">
        <v>18</v>
      </c>
      <c r="O60" s="18">
        <v>25.2</v>
      </c>
    </row>
    <row r="61" spans="1:15" x14ac:dyDescent="0.2">
      <c r="B61" s="1" t="s">
        <v>66</v>
      </c>
      <c r="N61" s="1">
        <v>145.69999999999999</v>
      </c>
      <c r="O61" s="18">
        <v>217.4</v>
      </c>
    </row>
    <row r="62" spans="1:15" s="11" customFormat="1" x14ac:dyDescent="0.2">
      <c r="B62" s="11" t="s">
        <v>67</v>
      </c>
      <c r="D62" s="22"/>
      <c r="F62" s="22"/>
      <c r="N62" s="17">
        <v>3088.1</v>
      </c>
      <c r="O62" s="17">
        <v>3549.7</v>
      </c>
    </row>
    <row r="63" spans="1:15" x14ac:dyDescent="0.2">
      <c r="B63" s="1" t="s">
        <v>70</v>
      </c>
      <c r="N63" s="18">
        <f>N55+SUM(N56:N62)</f>
        <v>5996.3</v>
      </c>
      <c r="O63" s="18">
        <f>O55+SUM(O56:O62)</f>
        <v>6487.1</v>
      </c>
    </row>
    <row r="65" spans="2:15" x14ac:dyDescent="0.2">
      <c r="B65" s="1" t="s">
        <v>71</v>
      </c>
      <c r="N65" s="18">
        <v>10995.9</v>
      </c>
      <c r="O65" s="18">
        <v>10288.4</v>
      </c>
    </row>
    <row r="66" spans="2:15" x14ac:dyDescent="0.2">
      <c r="B66" s="1" t="s">
        <v>72</v>
      </c>
      <c r="N66" s="18">
        <f>N63+N65</f>
        <v>16992.2</v>
      </c>
      <c r="O66" s="18">
        <f>O63+O65</f>
        <v>16775.5</v>
      </c>
    </row>
    <row r="68" spans="2:15" x14ac:dyDescent="0.2">
      <c r="B68" s="44" t="s">
        <v>6</v>
      </c>
      <c r="C68" s="45"/>
      <c r="D68" s="46"/>
      <c r="E68" s="45"/>
      <c r="F68" s="46"/>
      <c r="G68" s="45"/>
      <c r="H68" s="45"/>
      <c r="I68" s="45"/>
      <c r="J68" s="45"/>
      <c r="K68" s="45"/>
      <c r="L68" s="45"/>
      <c r="M68" s="45"/>
      <c r="N68" s="52">
        <f t="shared" ref="N68" si="18">N37+N43</f>
        <v>620.29999999999995</v>
      </c>
      <c r="O68" s="49">
        <f>O37+O43</f>
        <v>1019.7</v>
      </c>
    </row>
    <row r="69" spans="2:15" x14ac:dyDescent="0.2">
      <c r="B69" s="2" t="s">
        <v>7</v>
      </c>
      <c r="C69" s="3"/>
      <c r="D69" s="47"/>
      <c r="E69" s="3"/>
      <c r="F69" s="47"/>
      <c r="G69" s="3"/>
      <c r="H69" s="3"/>
      <c r="I69" s="3"/>
      <c r="J69" s="3"/>
      <c r="K69" s="3"/>
      <c r="L69" s="3"/>
      <c r="M69" s="3"/>
      <c r="N69" s="12">
        <f>N54+N62+N57</f>
        <v>3241.2000000000003</v>
      </c>
      <c r="O69" s="50">
        <f>O54+O62+O57</f>
        <v>3626.8999999999996</v>
      </c>
    </row>
    <row r="70" spans="2:15" x14ac:dyDescent="0.2">
      <c r="B70" s="5" t="s">
        <v>8</v>
      </c>
      <c r="C70" s="6"/>
      <c r="D70" s="48"/>
      <c r="E70" s="6"/>
      <c r="F70" s="48"/>
      <c r="G70" s="6"/>
      <c r="H70" s="6"/>
      <c r="I70" s="6"/>
      <c r="J70" s="6"/>
      <c r="K70" s="6"/>
      <c r="L70" s="6"/>
      <c r="M70" s="6"/>
      <c r="N70" s="13">
        <f>N68-N69</f>
        <v>-2620.9000000000005</v>
      </c>
      <c r="O70" s="51">
        <f>O68-O69</f>
        <v>-2607.1999999999998</v>
      </c>
    </row>
    <row r="72" spans="2:15" x14ac:dyDescent="0.2">
      <c r="B72" s="1" t="s">
        <v>81</v>
      </c>
      <c r="N72" s="53">
        <f>N68/N49</f>
        <v>0.96409698476841776</v>
      </c>
      <c r="O72" s="53">
        <f t="shared" ref="O72" si="19">O68/O49</f>
        <v>1.4142857142857144</v>
      </c>
    </row>
    <row r="73" spans="2:15" x14ac:dyDescent="0.2">
      <c r="B73" s="1" t="s">
        <v>82</v>
      </c>
      <c r="N73" s="53">
        <f>N70/N49</f>
        <v>-4.0735156978551457</v>
      </c>
      <c r="O73" s="53">
        <f>O70/O49</f>
        <v>-3.6160887656033283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2022-06-15T09:19:36Z</dcterms:created>
  <dcterms:modified xsi:type="dcterms:W3CDTF">2022-07-18T16:52:20Z</dcterms:modified>
</cp:coreProperties>
</file>