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1E6F00C-4899-4AA7-BD63-198C1B9340EE}" xr6:coauthVersionLast="36" xr6:coauthVersionMax="36" xr10:uidLastSave="{00000000-0000-0000-0000-000000000000}"/>
  <bookViews>
    <workbookView xWindow="0" yWindow="0" windowWidth="28800" windowHeight="12225" xr2:uid="{89D387CD-F7DF-4941-9481-CEE79F7D8B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50" i="2" l="1"/>
  <c r="G27" i="2"/>
  <c r="G43" i="2"/>
  <c r="G47" i="2" s="1"/>
  <c r="G32" i="2"/>
  <c r="G37" i="2" s="1"/>
  <c r="I50" i="2"/>
  <c r="I47" i="2"/>
  <c r="I43" i="2"/>
  <c r="I37" i="2"/>
  <c r="I32" i="2"/>
  <c r="I27" i="2"/>
  <c r="I17" i="2"/>
  <c r="G23" i="2"/>
  <c r="G5" i="2"/>
  <c r="G8" i="2" s="1"/>
  <c r="I23" i="2"/>
  <c r="I5" i="2"/>
  <c r="I20" i="2" s="1"/>
  <c r="G11" i="2" l="1"/>
  <c r="G13" i="2" s="1"/>
  <c r="G21" i="2"/>
  <c r="G20" i="2"/>
  <c r="I8" i="2"/>
  <c r="C8" i="1"/>
  <c r="C11" i="1"/>
  <c r="I11" i="2" l="1"/>
  <c r="I13" i="2" s="1"/>
  <c r="I21" i="2"/>
  <c r="G22" i="2"/>
  <c r="G14" i="2"/>
  <c r="C12" i="1"/>
  <c r="I14" i="2" l="1"/>
  <c r="I22" i="2"/>
</calcChain>
</file>

<file path=xl/sharedStrings.xml><?xml version="1.0" encoding="utf-8"?>
<sst xmlns="http://schemas.openxmlformats.org/spreadsheetml/2006/main" count="92" uniqueCount="82">
  <si>
    <t>£GAW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</si>
  <si>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</si>
  <si>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</si>
  <si>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</si>
  <si>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</si>
  <si>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</si>
  <si>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</si>
  <si>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</si>
  <si>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</si>
  <si>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</si>
  <si>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</si>
  <si>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FY19</t>
  </si>
  <si>
    <t>FY20</t>
  </si>
  <si>
    <t>FY21</t>
  </si>
  <si>
    <t>FY22</t>
  </si>
  <si>
    <t>H119</t>
  </si>
  <si>
    <t>H219</t>
  </si>
  <si>
    <t>H120</t>
  </si>
  <si>
    <t>H220</t>
  </si>
  <si>
    <t>H121</t>
  </si>
  <si>
    <t>H221</t>
  </si>
  <si>
    <t>H122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</si>
  <si>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</si>
  <si>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</si>
  <si>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</si>
  <si>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</si>
  <si>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</si>
  <si>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</si>
  <si>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</si>
  <si>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</si>
  <si>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</si>
  <si>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</si>
  <si>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</si>
  <si>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</si>
  <si>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</si>
  <si>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 xml:space="preserve"> </t>
  </si>
  <si>
    <t>Warhammer</t>
  </si>
  <si>
    <t>Franchises &amp; Products</t>
  </si>
  <si>
    <t>Tabletop games</t>
  </si>
  <si>
    <t>Video Game (Total War)</t>
  </si>
  <si>
    <t>Revenue</t>
  </si>
  <si>
    <t>COGS</t>
  </si>
  <si>
    <t>Gross Profit</t>
  </si>
  <si>
    <t>Operating Expenses</t>
  </si>
  <si>
    <t>Operating Income</t>
  </si>
  <si>
    <t>Other Income</t>
  </si>
  <si>
    <t>Finance Income</t>
  </si>
  <si>
    <t>Finance Costs</t>
  </si>
  <si>
    <t>Pretax Income</t>
  </si>
  <si>
    <t>Taxes</t>
  </si>
  <si>
    <t>Net Income</t>
  </si>
  <si>
    <t>Revenue Y/Y</t>
  </si>
  <si>
    <t>Revenue H/H</t>
  </si>
  <si>
    <t>Gross Margin</t>
  </si>
  <si>
    <t>Operating Margin</t>
  </si>
  <si>
    <t>Net Margin</t>
  </si>
  <si>
    <t>Taxes %</t>
  </si>
  <si>
    <t>EPS</t>
  </si>
  <si>
    <t>Balance Sheet</t>
  </si>
  <si>
    <t>Goodwill + Intangibles</t>
  </si>
  <si>
    <t>PP&amp;E</t>
  </si>
  <si>
    <t>ROU</t>
  </si>
  <si>
    <t>Deferred Taxes</t>
  </si>
  <si>
    <t>Trade &amp; AR</t>
  </si>
  <si>
    <t>TNCA</t>
  </si>
  <si>
    <t>Inventories</t>
  </si>
  <si>
    <t>Assets</t>
  </si>
  <si>
    <t>Lease Liabilities</t>
  </si>
  <si>
    <t>Trade &amp; AP</t>
  </si>
  <si>
    <t>Provisions</t>
  </si>
  <si>
    <t>TCL</t>
  </si>
  <si>
    <t>Other NCL</t>
  </si>
  <si>
    <t>Liabiltiies</t>
  </si>
  <si>
    <t>S/E</t>
  </si>
  <si>
    <t>L+S/E</t>
  </si>
  <si>
    <t>(29/08/2020)</t>
  </si>
  <si>
    <t>(28/08/2021)</t>
  </si>
  <si>
    <t>Games Workshop Group PLC</t>
  </si>
  <si>
    <t>Key Events</t>
  </si>
  <si>
    <t>Stats</t>
  </si>
  <si>
    <t>HY21 EV/E</t>
  </si>
  <si>
    <t>HY20 EV/E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</si>
</sst>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7" formatCode="0.000"/>
    <numFmt numFmtId="172" formatCode="0.0\x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8" xfId="0" applyFont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/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4" fillId="4" borderId="4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left" indent="1"/>
    </xf>
    <xf numFmtId="0" fontId="4" fillId="4" borderId="5" xfId="0" applyFont="1" applyFill="1" applyBorder="1" applyAlignment="1">
      <alignment horizontal="left" indent="1"/>
    </xf>
    <xf numFmtId="0" fontId="5" fillId="0" borderId="0" xfId="0" applyFont="1" applyAlignment="1">
      <alignment horizontal="right"/>
    </xf>
    <xf numFmtId="0" fontId="4" fillId="5" borderId="0" xfId="0" applyFont="1" applyFill="1"/>
    <xf numFmtId="9" fontId="2" fillId="0" borderId="0" xfId="0" applyNumberFormat="1" applyFont="1"/>
    <xf numFmtId="167" fontId="2" fillId="0" borderId="0" xfId="0" applyNumberFormat="1" applyFont="1"/>
    <xf numFmtId="9" fontId="2" fillId="0" borderId="0" xfId="1" applyFont="1"/>
    <xf numFmtId="0" fontId="6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4" fillId="3" borderId="6" xfId="0" applyFont="1" applyFill="1" applyBorder="1" applyAlignment="1">
      <alignment horizontal="center"/>
    </xf>
    <xf numFmtId="172" fontId="2" fillId="6" borderId="8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72" fontId="2" fillId="6" borderId="5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</xdr:row>
      <xdr:rowOff>0</xdr:rowOff>
    </xdr:from>
    <xdr:to>
      <xdr:col>7</xdr:col>
      <xdr:colOff>104776</xdr:colOff>
      <xdr:row>4</xdr:row>
      <xdr:rowOff>37275</xdr:rowOff>
    </xdr:to>
    <xdr:pic>
      <xdr:nvPicPr>
        <xdr:cNvPr id="3" name="Picture 2" descr="Games Workshop - Wikipedia">
          <a:extLst>
            <a:ext uri="{FF2B5EF4-FFF2-40B4-BE49-F238E27FC236}">
              <a16:creationId xmlns:a16="http://schemas.microsoft.com/office/drawing/2014/main" id="{8F5ADF3E-BF10-444E-9C18-309E7876A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161925"/>
          <a:ext cx="1390650" cy="55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19050</xdr:rowOff>
    </xdr:from>
    <xdr:to>
      <xdr:col>15</xdr:col>
      <xdr:colOff>9525</xdr:colOff>
      <xdr:row>66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41AEBB-08AE-4E6A-8DFF-C025161B4FD2}"/>
            </a:ext>
          </a:extLst>
        </xdr:cNvPr>
        <xdr:cNvCxnSpPr/>
      </xdr:nvCxnSpPr>
      <xdr:spPr>
        <a:xfrm>
          <a:off x="7934325" y="19050"/>
          <a:ext cx="0" cy="10391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0</xdr:row>
      <xdr:rowOff>9525</xdr:rowOff>
    </xdr:from>
    <xdr:to>
      <xdr:col>8</xdr:col>
      <xdr:colOff>19050</xdr:colOff>
      <xdr:row>66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8B93AC-6B8C-4566-8D2D-95314BAFAB8B}"/>
            </a:ext>
          </a:extLst>
        </xdr:cNvPr>
        <xdr:cNvCxnSpPr/>
      </xdr:nvCxnSpPr>
      <xdr:spPr>
        <a:xfrm>
          <a:off x="4895850" y="9525"/>
          <a:ext cx="0" cy="10391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49FB-C39C-4476-A53B-3B75D62A7370}">
  <dimension ref="B2:Q25"/>
  <sheetViews>
    <sheetView tabSelected="1" workbookViewId="0">
      <selection activeCell="F16" sqref="F16:F17"/>
    </sheetView>
  </sheetViews>
  <sheetFormatPr defaultRowHeight="12.75" x14ac:dyDescent="0.2"/>
  <cols>
    <col min="1" max="5" width="9.140625" style="1"/>
    <col min="6" max="6" width="10.140625" style="1" bestFit="1" customWidth="1"/>
    <col min="7" max="16384" width="9.140625" style="1"/>
  </cols>
  <sheetData>
    <row r="2" spans="2:17" ht="15" x14ac:dyDescent="0.25">
      <c r="B2" s="2" t="s">
        <v>0</v>
      </c>
      <c r="F2"/>
    </row>
    <row r="3" spans="2:17" x14ac:dyDescent="0.2">
      <c r="B3" s="16" t="s">
        <v>77</v>
      </c>
      <c r="J3" s="7" t="s">
        <v>78</v>
      </c>
      <c r="K3" s="8"/>
      <c r="L3" s="8"/>
      <c r="M3" s="8"/>
      <c r="N3" s="8"/>
      <c r="O3" s="8"/>
      <c r="P3" s="8"/>
      <c r="Q3" s="9"/>
    </row>
    <row r="4" spans="2:17" x14ac:dyDescent="0.2">
      <c r="J4" s="43"/>
      <c r="K4" s="12"/>
      <c r="L4" s="12"/>
      <c r="M4" s="12"/>
      <c r="N4" s="12"/>
      <c r="O4" s="12"/>
      <c r="P4" s="12"/>
      <c r="Q4" s="13"/>
    </row>
    <row r="5" spans="2:17" x14ac:dyDescent="0.2">
      <c r="B5" s="7" t="s">
        <v>1</v>
      </c>
      <c r="C5" s="8"/>
      <c r="D5" s="9"/>
      <c r="J5" s="43"/>
      <c r="K5" s="12"/>
      <c r="L5" s="12"/>
      <c r="M5" s="12"/>
      <c r="N5" s="12"/>
      <c r="O5" s="12"/>
      <c r="P5" s="12"/>
      <c r="Q5" s="13"/>
    </row>
    <row r="6" spans="2:17" x14ac:dyDescent="0.2">
      <c r="B6" s="10" t="s">
        <v>2</v>
      </c>
      <c r="C6" s="4">
        <v>65.05</v>
      </c>
      <c r="D6" s="5"/>
      <c r="F6" s="7" t="s">
        <v>79</v>
      </c>
      <c r="G6" s="9"/>
      <c r="J6" s="43"/>
      <c r="K6" s="12"/>
      <c r="L6" s="12"/>
      <c r="M6" s="12"/>
      <c r="N6" s="12"/>
      <c r="O6" s="12"/>
      <c r="P6" s="12"/>
      <c r="Q6" s="13"/>
    </row>
    <row r="7" spans="2:17" x14ac:dyDescent="0.2">
      <c r="B7" s="10" t="s">
        <v>3</v>
      </c>
      <c r="C7" s="19">
        <v>32.840000000000003</v>
      </c>
      <c r="D7" s="5" t="s">
        <v>21</v>
      </c>
      <c r="F7" s="47" t="s">
        <v>80</v>
      </c>
      <c r="G7" s="48">
        <f>C12/'Financial Model'!I13</f>
        <v>28.759016853932593</v>
      </c>
      <c r="J7" s="43"/>
      <c r="K7" s="12"/>
      <c r="L7" s="12"/>
      <c r="M7" s="12"/>
      <c r="N7" s="12"/>
      <c r="O7" s="12"/>
      <c r="P7" s="12"/>
      <c r="Q7" s="13"/>
    </row>
    <row r="8" spans="2:17" x14ac:dyDescent="0.2">
      <c r="B8" s="10" t="s">
        <v>4</v>
      </c>
      <c r="C8" s="19">
        <f>C6*C7</f>
        <v>2136.2420000000002</v>
      </c>
      <c r="D8" s="5"/>
      <c r="F8" s="45" t="s">
        <v>81</v>
      </c>
      <c r="G8" s="46">
        <f>C12/'Financial Model'!G13</f>
        <v>27.708281461434368</v>
      </c>
      <c r="J8" s="43"/>
      <c r="K8" s="12"/>
      <c r="L8" s="12"/>
      <c r="M8" s="12"/>
      <c r="N8" s="12"/>
      <c r="O8" s="12"/>
      <c r="P8" s="12"/>
      <c r="Q8" s="13"/>
    </row>
    <row r="9" spans="2:17" x14ac:dyDescent="0.2">
      <c r="B9" s="10" t="s">
        <v>5</v>
      </c>
      <c r="C9" s="19">
        <v>88.6</v>
      </c>
      <c r="D9" s="5" t="s">
        <v>21</v>
      </c>
      <c r="J9" s="43"/>
      <c r="K9" s="12"/>
      <c r="L9" s="12"/>
      <c r="M9" s="12"/>
      <c r="N9" s="12"/>
      <c r="O9" s="12"/>
      <c r="P9" s="12"/>
      <c r="Q9" s="13"/>
    </row>
    <row r="10" spans="2:17" x14ac:dyDescent="0.2">
      <c r="B10" s="10" t="s">
        <v>6</v>
      </c>
      <c r="C10" s="19">
        <v>0</v>
      </c>
      <c r="D10" s="5" t="s">
        <v>21</v>
      </c>
      <c r="J10" s="44"/>
      <c r="K10" s="14"/>
      <c r="L10" s="14"/>
      <c r="M10" s="14"/>
      <c r="N10" s="14"/>
      <c r="O10" s="14"/>
      <c r="P10" s="14"/>
      <c r="Q10" s="15"/>
    </row>
    <row r="11" spans="2:17" x14ac:dyDescent="0.2">
      <c r="B11" s="10" t="s">
        <v>7</v>
      </c>
      <c r="C11" s="19">
        <f>C9-C10</f>
        <v>88.6</v>
      </c>
      <c r="D11" s="5"/>
    </row>
    <row r="12" spans="2:17" x14ac:dyDescent="0.2">
      <c r="B12" s="11" t="s">
        <v>8</v>
      </c>
      <c r="C12" s="20">
        <f>C8-C11</f>
        <v>2047.6420000000003</v>
      </c>
      <c r="D12" s="6"/>
    </row>
    <row r="15" spans="2:17" x14ac:dyDescent="0.2">
      <c r="B15" s="7" t="s">
        <v>9</v>
      </c>
      <c r="C15" s="8"/>
      <c r="D15" s="9"/>
    </row>
    <row r="16" spans="2:17" x14ac:dyDescent="0.2">
      <c r="B16" s="18" t="s">
        <v>10</v>
      </c>
      <c r="C16" s="21"/>
      <c r="D16" s="22"/>
      <c r="H16" s="1" t="s">
        <v>35</v>
      </c>
    </row>
    <row r="17" spans="2:4" x14ac:dyDescent="0.2">
      <c r="B17" s="3"/>
      <c r="C17" s="21"/>
      <c r="D17" s="22"/>
    </row>
    <row r="18" spans="2:4" x14ac:dyDescent="0.2">
      <c r="B18" s="17"/>
      <c r="C18" s="23"/>
      <c r="D18" s="24"/>
    </row>
    <row r="21" spans="2:4" x14ac:dyDescent="0.2">
      <c r="B21" s="7" t="s">
        <v>37</v>
      </c>
      <c r="C21" s="8"/>
      <c r="D21" s="9"/>
    </row>
    <row r="22" spans="2:4" x14ac:dyDescent="0.2">
      <c r="B22" s="31" t="s">
        <v>36</v>
      </c>
      <c r="C22" s="32"/>
      <c r="D22" s="33"/>
    </row>
    <row r="23" spans="2:4" x14ac:dyDescent="0.2">
      <c r="B23" s="34" t="s">
        <v>38</v>
      </c>
      <c r="C23" s="35"/>
      <c r="D23" s="36"/>
    </row>
    <row r="24" spans="2:4" x14ac:dyDescent="0.2">
      <c r="B24" s="34" t="s">
        <v>39</v>
      </c>
      <c r="C24" s="35"/>
      <c r="D24" s="36"/>
    </row>
    <row r="25" spans="2:4" x14ac:dyDescent="0.2">
      <c r="B25" s="25"/>
      <c r="C25" s="23"/>
      <c r="D25" s="24"/>
    </row>
  </sheetData>
  <mergeCells count="12">
    <mergeCell ref="B22:D22"/>
    <mergeCell ref="B23:D23"/>
    <mergeCell ref="B24:D24"/>
    <mergeCell ref="B25:D25"/>
    <mergeCell ref="J3:Q3"/>
    <mergeCell ref="F6:G6"/>
    <mergeCell ref="B5:D5"/>
    <mergeCell ref="B15:D15"/>
    <mergeCell ref="B21:D21"/>
    <mergeCell ref="C16:D16"/>
    <mergeCell ref="C17:D17"/>
    <mergeCell ref="C18:D18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14B0-4D78-48D5-89D0-EBE1D1C4110C}">
  <dimension ref="B1:AC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4" sqref="B24"/>
    </sheetView>
  </sheetViews>
  <sheetFormatPr defaultRowHeight="12.75" x14ac:dyDescent="0.2"/>
  <cols>
    <col min="1" max="1" width="9.140625" style="1"/>
    <col min="2" max="2" width="19.42578125" style="1" bestFit="1" customWidth="1"/>
    <col min="3" max="3" width="9.140625" style="1"/>
    <col min="4" max="4" width="9.140625" style="30"/>
    <col min="5" max="5" width="9.140625" style="1"/>
    <col min="6" max="6" width="9.140625" style="30"/>
    <col min="7" max="7" width="11.5703125" style="1" bestFit="1" customWidth="1"/>
    <col min="8" max="8" width="9.140625" style="30"/>
    <col min="9" max="9" width="11.5703125" style="1" bestFit="1" customWidth="1"/>
    <col min="10" max="16384" width="9.140625" style="1"/>
  </cols>
  <sheetData>
    <row r="1" spans="2:29" s="27" customFormat="1" x14ac:dyDescent="0.2">
      <c r="C1" s="27" t="s">
        <v>15</v>
      </c>
      <c r="D1" s="28" t="s">
        <v>16</v>
      </c>
      <c r="E1" s="27" t="s">
        <v>17</v>
      </c>
      <c r="F1" s="28" t="s">
        <v>18</v>
      </c>
      <c r="G1" s="27" t="s">
        <v>19</v>
      </c>
      <c r="H1" s="28" t="s">
        <v>20</v>
      </c>
      <c r="I1" s="27" t="s">
        <v>21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22</v>
      </c>
      <c r="R1" s="27" t="s">
        <v>23</v>
      </c>
      <c r="S1" s="27" t="s">
        <v>24</v>
      </c>
      <c r="T1" s="27" t="s">
        <v>25</v>
      </c>
      <c r="U1" s="27" t="s">
        <v>26</v>
      </c>
      <c r="V1" s="27" t="s">
        <v>27</v>
      </c>
      <c r="W1" s="27" t="s">
        <v>28</v>
      </c>
      <c r="X1" s="27" t="s">
        <v>29</v>
      </c>
      <c r="Y1" s="27" t="s">
        <v>30</v>
      </c>
      <c r="Z1" s="27" t="s">
        <v>31</v>
      </c>
      <c r="AA1" s="27" t="s">
        <v>32</v>
      </c>
      <c r="AB1" s="27" t="s">
        <v>33</v>
      </c>
      <c r="AC1" s="27" t="s">
        <v>34</v>
      </c>
    </row>
    <row r="2" spans="2:29" s="26" customFormat="1" x14ac:dyDescent="0.2">
      <c r="D2" s="29"/>
      <c r="F2" s="29"/>
      <c r="G2" s="37" t="s">
        <v>75</v>
      </c>
      <c r="H2" s="29"/>
      <c r="I2" s="37" t="s">
        <v>76</v>
      </c>
    </row>
    <row r="3" spans="2:29" s="16" customFormat="1" x14ac:dyDescent="0.2">
      <c r="B3" s="16" t="s">
        <v>40</v>
      </c>
      <c r="D3" s="38"/>
      <c r="F3" s="38"/>
      <c r="G3" s="16">
        <v>186.8</v>
      </c>
      <c r="H3" s="38"/>
      <c r="I3" s="16">
        <v>191.5</v>
      </c>
    </row>
    <row r="4" spans="2:29" x14ac:dyDescent="0.2">
      <c r="B4" s="1" t="s">
        <v>41</v>
      </c>
      <c r="G4" s="1">
        <v>45.7</v>
      </c>
      <c r="I4" s="1">
        <v>60.2</v>
      </c>
    </row>
    <row r="5" spans="2:29" s="16" customFormat="1" x14ac:dyDescent="0.2">
      <c r="B5" s="16" t="s">
        <v>42</v>
      </c>
      <c r="D5" s="38"/>
      <c r="F5" s="38"/>
      <c r="G5" s="16">
        <f>G3-G4</f>
        <v>141.10000000000002</v>
      </c>
      <c r="H5" s="38"/>
      <c r="I5" s="16">
        <f>I3-I4</f>
        <v>131.30000000000001</v>
      </c>
    </row>
    <row r="6" spans="2:29" x14ac:dyDescent="0.2">
      <c r="B6" s="1" t="s">
        <v>43</v>
      </c>
      <c r="G6" s="1">
        <v>57.8</v>
      </c>
      <c r="I6" s="1">
        <v>62.9</v>
      </c>
    </row>
    <row r="7" spans="2:29" x14ac:dyDescent="0.2">
      <c r="B7" s="1" t="s">
        <v>45</v>
      </c>
      <c r="G7" s="1">
        <v>8.6999999999999993</v>
      </c>
      <c r="I7" s="1">
        <v>20.100000000000001</v>
      </c>
    </row>
    <row r="8" spans="2:29" s="16" customFormat="1" x14ac:dyDescent="0.2">
      <c r="B8" s="16" t="s">
        <v>44</v>
      </c>
      <c r="D8" s="38"/>
      <c r="F8" s="38"/>
      <c r="G8" s="16">
        <f>G5-G6+G7</f>
        <v>92.000000000000028</v>
      </c>
      <c r="H8" s="38"/>
      <c r="I8" s="16">
        <f>I5-I6+I7</f>
        <v>88.5</v>
      </c>
    </row>
    <row r="9" spans="2:29" x14ac:dyDescent="0.2">
      <c r="B9" s="1" t="s">
        <v>46</v>
      </c>
      <c r="G9" s="1">
        <v>0.1</v>
      </c>
      <c r="I9" s="1">
        <v>0.1</v>
      </c>
    </row>
    <row r="10" spans="2:29" x14ac:dyDescent="0.2">
      <c r="B10" s="1" t="s">
        <v>47</v>
      </c>
      <c r="G10" s="1">
        <v>0.5</v>
      </c>
      <c r="I10" s="1">
        <v>0.4</v>
      </c>
    </row>
    <row r="11" spans="2:29" x14ac:dyDescent="0.2">
      <c r="B11" s="1" t="s">
        <v>48</v>
      </c>
      <c r="G11" s="1">
        <f>G8+G9-G10</f>
        <v>91.600000000000023</v>
      </c>
      <c r="I11" s="1">
        <f>I8+I9-I10</f>
        <v>88.199999999999989</v>
      </c>
    </row>
    <row r="12" spans="2:29" x14ac:dyDescent="0.2">
      <c r="B12" s="1" t="s">
        <v>49</v>
      </c>
      <c r="G12" s="1">
        <v>17.7</v>
      </c>
      <c r="I12" s="1">
        <v>17</v>
      </c>
    </row>
    <row r="13" spans="2:29" s="16" customFormat="1" x14ac:dyDescent="0.2">
      <c r="B13" s="16" t="s">
        <v>50</v>
      </c>
      <c r="D13" s="38"/>
      <c r="F13" s="38"/>
      <c r="G13" s="16">
        <f>G11-G12</f>
        <v>73.90000000000002</v>
      </c>
      <c r="H13" s="38"/>
      <c r="I13" s="16">
        <f>I11-I12</f>
        <v>71.199999999999989</v>
      </c>
    </row>
    <row r="14" spans="2:29" x14ac:dyDescent="0.2">
      <c r="B14" s="1" t="s">
        <v>57</v>
      </c>
      <c r="G14" s="40">
        <f>G13/G15</f>
        <v>2.2605610106757217</v>
      </c>
      <c r="I14" s="40">
        <f>I13/I15</f>
        <v>2.1716586347831388</v>
      </c>
    </row>
    <row r="15" spans="2:29" x14ac:dyDescent="0.2">
      <c r="B15" s="1" t="s">
        <v>3</v>
      </c>
      <c r="G15" s="1">
        <v>32.691000000000003</v>
      </c>
      <c r="I15" s="1">
        <v>32.786000000000001</v>
      </c>
    </row>
    <row r="17" spans="2:9" x14ac:dyDescent="0.2">
      <c r="B17" s="1" t="s">
        <v>51</v>
      </c>
      <c r="I17" s="41">
        <f>I3/G3-1</f>
        <v>2.5160599571734332E-2</v>
      </c>
    </row>
    <row r="18" spans="2:9" x14ac:dyDescent="0.2">
      <c r="B18" s="1" t="s">
        <v>52</v>
      </c>
    </row>
    <row r="20" spans="2:9" x14ac:dyDescent="0.2">
      <c r="B20" s="1" t="s">
        <v>53</v>
      </c>
      <c r="G20" s="39">
        <f>G5/G3</f>
        <v>0.75535331905781589</v>
      </c>
      <c r="I20" s="39">
        <f>I5/I3</f>
        <v>0.68563968668407316</v>
      </c>
    </row>
    <row r="21" spans="2:9" x14ac:dyDescent="0.2">
      <c r="B21" s="1" t="s">
        <v>54</v>
      </c>
      <c r="G21" s="39">
        <f>G8/G3</f>
        <v>0.49250535331905793</v>
      </c>
      <c r="I21" s="39">
        <f>I8/I3</f>
        <v>0.46214099216710181</v>
      </c>
    </row>
    <row r="22" spans="2:9" x14ac:dyDescent="0.2">
      <c r="B22" s="1" t="s">
        <v>55</v>
      </c>
      <c r="G22" s="39">
        <f>G13/G3</f>
        <v>0.39561027837259111</v>
      </c>
      <c r="I22" s="39">
        <f>I13/I3</f>
        <v>0.37180156657963442</v>
      </c>
    </row>
    <row r="23" spans="2:9" x14ac:dyDescent="0.2">
      <c r="B23" s="1" t="s">
        <v>56</v>
      </c>
      <c r="G23" s="39">
        <f>G12/G3</f>
        <v>9.4753747323340465E-2</v>
      </c>
      <c r="I23" s="39">
        <f>I12/I3</f>
        <v>8.877284595300261E-2</v>
      </c>
    </row>
    <row r="26" spans="2:9" x14ac:dyDescent="0.2">
      <c r="B26" s="42" t="s">
        <v>58</v>
      </c>
    </row>
    <row r="27" spans="2:9" x14ac:dyDescent="0.2">
      <c r="B27" s="1" t="s">
        <v>59</v>
      </c>
      <c r="G27" s="1">
        <f>1.4+20.3</f>
        <v>21.7</v>
      </c>
      <c r="I27" s="1">
        <f>1.4+25.7</f>
        <v>27.099999999999998</v>
      </c>
    </row>
    <row r="28" spans="2:9" x14ac:dyDescent="0.2">
      <c r="B28" s="1" t="s">
        <v>60</v>
      </c>
      <c r="G28" s="1">
        <v>42.2</v>
      </c>
      <c r="I28" s="1">
        <v>52.9</v>
      </c>
    </row>
    <row r="29" spans="2:9" x14ac:dyDescent="0.2">
      <c r="B29" s="1" t="s">
        <v>61</v>
      </c>
      <c r="G29" s="1">
        <v>49.7</v>
      </c>
      <c r="I29" s="1">
        <v>46.4</v>
      </c>
    </row>
    <row r="30" spans="2:9" x14ac:dyDescent="0.2">
      <c r="B30" s="1" t="s">
        <v>62</v>
      </c>
      <c r="G30" s="1">
        <v>8.9</v>
      </c>
      <c r="I30" s="1">
        <v>10</v>
      </c>
    </row>
    <row r="31" spans="2:9" x14ac:dyDescent="0.2">
      <c r="B31" s="1" t="s">
        <v>63</v>
      </c>
      <c r="G31" s="1">
        <v>7.1</v>
      </c>
      <c r="I31" s="1">
        <v>15.2</v>
      </c>
    </row>
    <row r="32" spans="2:9" x14ac:dyDescent="0.2">
      <c r="B32" s="1" t="s">
        <v>64</v>
      </c>
      <c r="G32" s="1">
        <f>SUM(G27:G31)</f>
        <v>129.60000000000002</v>
      </c>
      <c r="I32" s="1">
        <f>SUM(I27:I31)</f>
        <v>151.6</v>
      </c>
    </row>
    <row r="33" spans="2:9" x14ac:dyDescent="0.2">
      <c r="B33" s="1" t="s">
        <v>65</v>
      </c>
      <c r="G33" s="1">
        <v>19.600000000000001</v>
      </c>
      <c r="I33" s="1">
        <v>33.799999999999997</v>
      </c>
    </row>
    <row r="34" spans="2:9" x14ac:dyDescent="0.2">
      <c r="B34" s="1" t="s">
        <v>63</v>
      </c>
      <c r="G34" s="1">
        <v>25.5</v>
      </c>
      <c r="I34" s="1">
        <v>53.5</v>
      </c>
    </row>
    <row r="35" spans="2:9" x14ac:dyDescent="0.2">
      <c r="B35" s="1" t="s">
        <v>49</v>
      </c>
      <c r="G35" s="1">
        <v>0.3</v>
      </c>
      <c r="I35" s="1">
        <v>0.1</v>
      </c>
    </row>
    <row r="36" spans="2:9" s="16" customFormat="1" x14ac:dyDescent="0.2">
      <c r="B36" s="16" t="s">
        <v>5</v>
      </c>
      <c r="D36" s="38"/>
      <c r="F36" s="38"/>
      <c r="G36" s="16">
        <v>96.5</v>
      </c>
      <c r="H36" s="38"/>
      <c r="I36" s="16">
        <v>88.6</v>
      </c>
    </row>
    <row r="37" spans="2:9" x14ac:dyDescent="0.2">
      <c r="B37" s="1" t="s">
        <v>66</v>
      </c>
      <c r="G37" s="1">
        <f>G32+G33+G34+G35+G36</f>
        <v>271.5</v>
      </c>
      <c r="I37" s="1">
        <f>I32+I33+I34+I35+I36</f>
        <v>327.59999999999997</v>
      </c>
    </row>
    <row r="39" spans="2:9" x14ac:dyDescent="0.2">
      <c r="B39" s="1" t="s">
        <v>67</v>
      </c>
      <c r="G39" s="1">
        <v>8.8000000000000007</v>
      </c>
      <c r="I39" s="1">
        <v>8.1</v>
      </c>
    </row>
    <row r="40" spans="2:9" x14ac:dyDescent="0.2">
      <c r="B40" s="1" t="s">
        <v>68</v>
      </c>
      <c r="G40" s="1">
        <v>31.7</v>
      </c>
      <c r="I40" s="1">
        <v>42.7</v>
      </c>
    </row>
    <row r="41" spans="2:9" x14ac:dyDescent="0.2">
      <c r="B41" s="1" t="s">
        <v>49</v>
      </c>
      <c r="G41" s="1">
        <v>4.5</v>
      </c>
      <c r="I41" s="1">
        <v>0.4</v>
      </c>
    </row>
    <row r="42" spans="2:9" x14ac:dyDescent="0.2">
      <c r="B42" s="1" t="s">
        <v>69</v>
      </c>
      <c r="G42" s="1">
        <v>0.5</v>
      </c>
      <c r="I42" s="1">
        <v>0.6</v>
      </c>
    </row>
    <row r="43" spans="2:9" x14ac:dyDescent="0.2">
      <c r="B43" s="1" t="s">
        <v>70</v>
      </c>
      <c r="G43" s="1">
        <f>SUM(G39:G42)</f>
        <v>45.5</v>
      </c>
      <c r="I43" s="1">
        <f>SUM(I39:I42)</f>
        <v>51.800000000000004</v>
      </c>
    </row>
    <row r="44" spans="2:9" x14ac:dyDescent="0.2">
      <c r="B44" s="1" t="s">
        <v>67</v>
      </c>
      <c r="G44" s="1">
        <v>41.4</v>
      </c>
      <c r="I44" s="1">
        <v>39.5</v>
      </c>
    </row>
    <row r="45" spans="2:9" x14ac:dyDescent="0.2">
      <c r="B45" s="1" t="s">
        <v>71</v>
      </c>
      <c r="G45" s="1">
        <v>0.6</v>
      </c>
      <c r="I45" s="1">
        <v>0.6</v>
      </c>
    </row>
    <row r="46" spans="2:9" x14ac:dyDescent="0.2">
      <c r="B46" s="1" t="s">
        <v>69</v>
      </c>
      <c r="G46" s="1">
        <v>1.8</v>
      </c>
      <c r="I46" s="1">
        <v>1.8</v>
      </c>
    </row>
    <row r="47" spans="2:9" x14ac:dyDescent="0.2">
      <c r="B47" s="1" t="s">
        <v>72</v>
      </c>
      <c r="G47" s="1">
        <f>G43+G44+G45+G46</f>
        <v>89.3</v>
      </c>
      <c r="I47" s="1">
        <f>I43+I44+I45+I46</f>
        <v>93.7</v>
      </c>
    </row>
    <row r="49" spans="2:9" x14ac:dyDescent="0.2">
      <c r="B49" s="1" t="s">
        <v>73</v>
      </c>
      <c r="G49" s="1">
        <v>182.2</v>
      </c>
      <c r="I49" s="1">
        <v>233.9</v>
      </c>
    </row>
    <row r="50" spans="2:9" x14ac:dyDescent="0.2">
      <c r="B50" s="1" t="s">
        <v>74</v>
      </c>
      <c r="G50" s="1">
        <f>G49+G47</f>
        <v>271.5</v>
      </c>
      <c r="I50" s="1">
        <f>I49+I47</f>
        <v>327.60000000000002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2022-06-27T14:37:39Z</dcterms:created>
  <dcterms:modified xsi:type="dcterms:W3CDTF">2022-06-27T20:05:26Z</dcterms:modified>
</cp:coreProperties>
</file>