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799E5D5-A563-4196-B3A8-95543C72C53D}" xr6:coauthVersionLast="36" xr6:coauthVersionMax="36" xr10:uidLastSave="{00000000-0000-0000-0000-000000000000}"/>
  <bookViews>
    <workbookView xWindow="0" yWindow="0" windowWidth="21540" windowHeight="7890" xr2:uid="{E5B1E101-3293-41CF-AF23-3B4FC42366B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J55" i="2"/>
  <c r="J52" i="2"/>
  <c r="J49" i="2"/>
  <c r="J42" i="2"/>
  <c r="J37" i="2"/>
  <c r="J21" i="2" l="1"/>
  <c r="H27" i="2"/>
  <c r="J27" i="2"/>
  <c r="H24" i="2"/>
  <c r="H11" i="2"/>
  <c r="H25" i="2" s="1"/>
  <c r="H5" i="2"/>
  <c r="H15" i="2" l="1"/>
  <c r="H17" i="2" s="1"/>
  <c r="H18" i="2" s="1"/>
  <c r="J5" i="2"/>
  <c r="J11" i="2" s="1"/>
  <c r="J24" i="2" l="1"/>
  <c r="J15" i="2"/>
  <c r="J17" i="2" s="1"/>
  <c r="J25" i="2"/>
  <c r="H26" i="2"/>
  <c r="C8" i="1"/>
  <c r="C11" i="1"/>
  <c r="J26" i="2" l="1"/>
  <c r="J18" i="2"/>
  <c r="C12" i="1"/>
</calcChain>
</file>

<file path=xl/sharedStrings.xml><?xml version="1.0" encoding="utf-8"?>
<sst xmlns="http://schemas.openxmlformats.org/spreadsheetml/2006/main" count="124" uniqueCount="115">
  <si>
    <t>£MXC</t>
  </si>
  <si>
    <t>MGC Pharmaceuticals Limited</t>
  </si>
  <si>
    <t>Stock Snapshot</t>
  </si>
  <si>
    <t>Price</t>
  </si>
  <si>
    <t>Shares</t>
  </si>
  <si>
    <t>MC</t>
  </si>
  <si>
    <t>Cash</t>
  </si>
  <si>
    <t xml:space="preserve">Debt </t>
  </si>
  <si>
    <t>Net Cash</t>
  </si>
  <si>
    <t>EV</t>
  </si>
  <si>
    <t>Management</t>
  </si>
  <si>
    <t>CEO</t>
  </si>
  <si>
    <t>CFO</t>
  </si>
  <si>
    <t>Chairman</t>
  </si>
  <si>
    <t>Roby Zomer</t>
  </si>
  <si>
    <t>Angela-Marie Graham</t>
  </si>
  <si>
    <t>Brett Mitchell</t>
  </si>
  <si>
    <t>Profile</t>
  </si>
  <si>
    <t>IR</t>
  </si>
  <si>
    <t>HQ</t>
  </si>
  <si>
    <t>Founded</t>
  </si>
  <si>
    <t>West Perth, AU</t>
  </si>
  <si>
    <t>Products</t>
  </si>
  <si>
    <t>Link</t>
  </si>
  <si>
    <t>CannEpil</t>
  </si>
  <si>
    <t>CogniCann</t>
  </si>
  <si>
    <t>CimetrA</t>
  </si>
  <si>
    <t>Product</t>
  </si>
  <si>
    <t>Desc</t>
  </si>
  <si>
    <t>Stage</t>
  </si>
  <si>
    <t>Targets</t>
  </si>
  <si>
    <t>LLB</t>
  </si>
  <si>
    <t>Phase II</t>
  </si>
  <si>
    <t>Phase III</t>
  </si>
  <si>
    <t>Refractory Epilepsy</t>
  </si>
  <si>
    <t>Alzheimers, Dementia</t>
  </si>
  <si>
    <t>Onset Cytokine Storm</t>
  </si>
  <si>
    <t>Key Events</t>
  </si>
  <si>
    <t>Shares rised as study showed ArtimeC had efficacy in treating</t>
  </si>
  <si>
    <t>patients with COVID &amp; Long Covid</t>
  </si>
  <si>
    <t>IPO</t>
  </si>
  <si>
    <t>IPO completed and floated on LSE</t>
  </si>
  <si>
    <t>H119</t>
  </si>
  <si>
    <t>H219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</si>
  <si>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</si>
  <si>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</si>
  <si>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</si>
  <si>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</si>
  <si>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</si>
  <si>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</si>
  <si>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</si>
  <si>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</si>
  <si>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</si>
  <si>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</si>
  <si>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</si>
  <si>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</si>
  <si>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</si>
  <si>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</si>
  <si>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</si>
  <si>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</si>
  <si>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</si>
  <si>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</si>
  <si>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</si>
  <si>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</si>
  <si>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</si>
  <si>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</si>
  <si>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</si>
  <si>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 xml:space="preserve"> </t>
  </si>
  <si>
    <t>Revenue</t>
  </si>
  <si>
    <t>COGS</t>
  </si>
  <si>
    <t>Gross Profit</t>
  </si>
  <si>
    <t>Other Operating Income</t>
  </si>
  <si>
    <t>Administrative Expenses</t>
  </si>
  <si>
    <t>Other Operating Expenses</t>
  </si>
  <si>
    <t>Fair Falue on FI</t>
  </si>
  <si>
    <t>Write-Off/Impairment</t>
  </si>
  <si>
    <t>Operating Income</t>
  </si>
  <si>
    <t>Finance Costs</t>
  </si>
  <si>
    <t>Finance Income</t>
  </si>
  <si>
    <t>Other Income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</si>
  <si>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</si>
  <si>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</si>
  <si>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</si>
  <si>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</si>
  <si>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</si>
  <si>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</si>
  <si>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</si>
  <si>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</si>
  <si>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</si>
  <si>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Taxes %</t>
  </si>
  <si>
    <t>Balance Sheet</t>
  </si>
  <si>
    <t>MGC fields positive data from study on drug-resistant epilepsy meds</t>
  </si>
  <si>
    <t>H123</t>
  </si>
  <si>
    <t>Inventory</t>
  </si>
  <si>
    <t>Trade &amp; A/R</t>
  </si>
  <si>
    <t>Prepayments</t>
  </si>
  <si>
    <t>Disposal Group (Held For Sale)</t>
  </si>
  <si>
    <t>TCA</t>
  </si>
  <si>
    <t>PP&amp;E</t>
  </si>
  <si>
    <t>Intangible+Goodwill</t>
  </si>
  <si>
    <t>Financial Assets</t>
  </si>
  <si>
    <t>ROU Assets</t>
  </si>
  <si>
    <t>Assets</t>
  </si>
  <si>
    <t>Trade &amp; A/P</t>
  </si>
  <si>
    <t>Deferred Revenue</t>
  </si>
  <si>
    <t>Liabilities for disposal group</t>
  </si>
  <si>
    <t>Fair Value Financial Liabilities</t>
  </si>
  <si>
    <t>Lease Liabilities - Current</t>
  </si>
  <si>
    <t>Deferred Income</t>
  </si>
  <si>
    <t>Lease Liabilities</t>
  </si>
  <si>
    <t>Liabilities</t>
  </si>
  <si>
    <t>S/E</t>
  </si>
  <si>
    <t>S/E+L</t>
  </si>
  <si>
    <t>Book Value</t>
  </si>
  <si>
    <t>Book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</si>
</sst>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8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4" fillId="3" borderId="4" xfId="0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165" fontId="3" fillId="0" borderId="0" xfId="0" applyNumberFormat="1" applyFont="1" applyBorder="1"/>
    <xf numFmtId="0" fontId="4" fillId="3" borderId="6" xfId="0" applyFont="1" applyFill="1" applyBorder="1"/>
    <xf numFmtId="165" fontId="3" fillId="0" borderId="7" xfId="0" applyNumberFormat="1" applyFont="1" applyBorder="1"/>
    <xf numFmtId="0" fontId="3" fillId="0" borderId="8" xfId="0" applyFont="1" applyBorder="1"/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5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15" fontId="4" fillId="3" borderId="4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left" indent="1"/>
    </xf>
    <xf numFmtId="17" fontId="4" fillId="3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0" fontId="2" fillId="5" borderId="0" xfId="0" applyFont="1" applyFill="1"/>
    <xf numFmtId="0" fontId="8" fillId="0" borderId="0" xfId="0" applyFont="1" applyAlignment="1">
      <alignment horizontal="right"/>
    </xf>
    <xf numFmtId="0" fontId="8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7" fillId="0" borderId="0" xfId="0" applyFont="1"/>
    <xf numFmtId="0" fontId="7" fillId="5" borderId="0" xfId="0" applyFont="1" applyFill="1"/>
    <xf numFmtId="164" fontId="7" fillId="0" borderId="0" xfId="0" applyNumberFormat="1" applyFont="1"/>
    <xf numFmtId="4" fontId="7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66" fontId="2" fillId="0" borderId="0" xfId="0" applyNumberFormat="1" applyFont="1"/>
    <xf numFmtId="4" fontId="2" fillId="5" borderId="0" xfId="0" applyNumberFormat="1" applyFont="1" applyFill="1"/>
    <xf numFmtId="9" fontId="7" fillId="0" borderId="0" xfId="0" applyNumberFormat="1" applyFont="1"/>
    <xf numFmtId="0" fontId="13" fillId="0" borderId="0" xfId="0" applyFont="1"/>
    <xf numFmtId="0" fontId="6" fillId="0" borderId="0" xfId="1" applyFont="1" applyAlignment="1">
      <alignment horizontal="right"/>
    </xf>
    <xf numFmtId="0" fontId="14" fillId="4" borderId="5" xfId="1" applyFont="1" applyFill="1" applyBorder="1" applyAlignment="1">
      <alignment horizontal="center"/>
    </xf>
    <xf numFmtId="15" fontId="4" fillId="3" borderId="4" xfId="0" applyNumberFormat="1" applyFont="1" applyFill="1" applyBorder="1"/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0" fontId="4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/>
    <xf numFmtId="0" fontId="3" fillId="4" borderId="5" xfId="0" applyFont="1" applyFill="1" applyBorder="1" applyAlignment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3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0</xdr:rowOff>
    </xdr:from>
    <xdr:to>
      <xdr:col>5</xdr:col>
      <xdr:colOff>476250</xdr:colOff>
      <xdr:row>4</xdr:row>
      <xdr:rowOff>85725</xdr:rowOff>
    </xdr:to>
    <xdr:pic>
      <xdr:nvPicPr>
        <xdr:cNvPr id="2" name="Picture 1" descr="https://logo.clearbit.com/mgcpharma.com.au">
          <a:extLst>
            <a:ext uri="{FF2B5EF4-FFF2-40B4-BE49-F238E27FC236}">
              <a16:creationId xmlns:a16="http://schemas.microsoft.com/office/drawing/2014/main" id="{004D59E5-9571-4A20-AD22-6153CC43F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19050</xdr:rowOff>
    </xdr:from>
    <xdr:to>
      <xdr:col>16</xdr:col>
      <xdr:colOff>9525</xdr:colOff>
      <xdr:row>64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78F8B1-8B3D-4768-AAF8-947A1F2C1180}"/>
            </a:ext>
          </a:extLst>
        </xdr:cNvPr>
        <xdr:cNvCxnSpPr/>
      </xdr:nvCxnSpPr>
      <xdr:spPr>
        <a:xfrm>
          <a:off x="10372725" y="19050"/>
          <a:ext cx="0" cy="10401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0</xdr:row>
      <xdr:rowOff>9525</xdr:rowOff>
    </xdr:from>
    <xdr:to>
      <xdr:col>10</xdr:col>
      <xdr:colOff>9525</xdr:colOff>
      <xdr:row>64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6FA6340-0CE4-4385-AE9D-914BDA3F809C}"/>
            </a:ext>
          </a:extLst>
        </xdr:cNvPr>
        <xdr:cNvCxnSpPr/>
      </xdr:nvCxnSpPr>
      <xdr:spPr>
        <a:xfrm>
          <a:off x="6715125" y="9525"/>
          <a:ext cx="0" cy="103727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activeinvestors.co.uk/companies/news/990049/mgc-pharmaceuticals-fields-positive-data-from-study-on-drug-resistant-epilepsy-medication-990049.html" TargetMode="External"/><Relationship Id="rId2" Type="http://schemas.openxmlformats.org/officeDocument/2006/relationships/hyperlink" Target="https://www.investi.com.au/api/announcements/mxc/be1e6728-a89.pdf" TargetMode="External"/><Relationship Id="rId1" Type="http://schemas.openxmlformats.org/officeDocument/2006/relationships/hyperlink" Target="https://mgcpharma.com.au/investor-centre/presentation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ondonstockexchange.com/news-article/MXC/interim-financial-report/153469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C78C-8B7D-4332-9AE7-A4D30739CCC3}">
  <dimension ref="A1:U28"/>
  <sheetViews>
    <sheetView tabSelected="1" workbookViewId="0">
      <selection activeCell="F1" sqref="F1"/>
    </sheetView>
  </sheetViews>
  <sheetFormatPr defaultRowHeight="12.75" x14ac:dyDescent="0.2"/>
  <cols>
    <col min="1" max="16384" width="9.140625" style="2"/>
  </cols>
  <sheetData>
    <row r="1" spans="1:21" x14ac:dyDescent="0.2">
      <c r="A1" s="1"/>
    </row>
    <row r="2" spans="1:21" ht="15" x14ac:dyDescent="0.25">
      <c r="B2" s="3" t="s">
        <v>0</v>
      </c>
      <c r="F2"/>
    </row>
    <row r="3" spans="1:21" x14ac:dyDescent="0.2">
      <c r="B3" s="4" t="s">
        <v>1</v>
      </c>
    </row>
    <row r="5" spans="1:21" x14ac:dyDescent="0.2">
      <c r="B5" s="60" t="s">
        <v>2</v>
      </c>
      <c r="C5" s="61"/>
      <c r="D5" s="62"/>
      <c r="H5" s="60" t="s">
        <v>22</v>
      </c>
      <c r="I5" s="61"/>
      <c r="J5" s="61"/>
      <c r="K5" s="61"/>
      <c r="L5" s="61"/>
      <c r="M5" s="62"/>
      <c r="O5" s="60" t="s">
        <v>37</v>
      </c>
      <c r="P5" s="61"/>
      <c r="Q5" s="61"/>
      <c r="R5" s="61"/>
      <c r="S5" s="61"/>
      <c r="T5" s="61"/>
      <c r="U5" s="62"/>
    </row>
    <row r="6" spans="1:21" x14ac:dyDescent="0.2">
      <c r="B6" s="5" t="s">
        <v>3</v>
      </c>
      <c r="C6" s="6">
        <v>1.4E-2</v>
      </c>
      <c r="D6" s="57"/>
      <c r="H6" s="23" t="s">
        <v>27</v>
      </c>
      <c r="I6" s="24" t="s">
        <v>28</v>
      </c>
      <c r="J6" s="24" t="s">
        <v>29</v>
      </c>
      <c r="K6" s="63" t="s">
        <v>30</v>
      </c>
      <c r="L6" s="63"/>
      <c r="M6" s="25"/>
      <c r="O6" s="53">
        <v>44788</v>
      </c>
      <c r="P6" s="13" t="s">
        <v>91</v>
      </c>
      <c r="Q6" s="13"/>
      <c r="R6" s="13"/>
      <c r="S6" s="13"/>
      <c r="T6" s="13"/>
      <c r="U6" s="14"/>
    </row>
    <row r="7" spans="1:21" x14ac:dyDescent="0.2">
      <c r="B7" s="5" t="s">
        <v>4</v>
      </c>
      <c r="C7" s="7">
        <v>2730</v>
      </c>
      <c r="D7" s="57" t="s">
        <v>48</v>
      </c>
      <c r="H7" s="12" t="s">
        <v>24</v>
      </c>
      <c r="I7" s="13"/>
      <c r="J7" s="19" t="s">
        <v>31</v>
      </c>
      <c r="K7" s="64" t="s">
        <v>34</v>
      </c>
      <c r="L7" s="64"/>
      <c r="M7" s="14"/>
      <c r="O7" s="26"/>
      <c r="P7" s="13"/>
      <c r="Q7" s="13"/>
      <c r="R7" s="13"/>
      <c r="S7" s="13"/>
      <c r="T7" s="13"/>
      <c r="U7" s="52" t="s">
        <v>23</v>
      </c>
    </row>
    <row r="8" spans="1:21" x14ac:dyDescent="0.2">
      <c r="B8" s="5" t="s">
        <v>5</v>
      </c>
      <c r="C8" s="8">
        <f>C6*C7</f>
        <v>38.22</v>
      </c>
      <c r="D8" s="57"/>
      <c r="H8" s="12" t="s">
        <v>25</v>
      </c>
      <c r="I8" s="13"/>
      <c r="J8" s="19" t="s">
        <v>32</v>
      </c>
      <c r="K8" s="64" t="s">
        <v>35</v>
      </c>
      <c r="L8" s="64"/>
      <c r="M8" s="14"/>
      <c r="O8" s="26"/>
      <c r="P8" s="13"/>
      <c r="Q8" s="13"/>
      <c r="R8" s="13"/>
      <c r="S8" s="13"/>
      <c r="T8" s="13"/>
      <c r="U8" s="14"/>
    </row>
    <row r="9" spans="1:21" x14ac:dyDescent="0.2">
      <c r="B9" s="5" t="s">
        <v>6</v>
      </c>
      <c r="C9" s="8">
        <f>'Financial Model'!J32</f>
        <v>8.0648119999999999</v>
      </c>
      <c r="D9" s="57" t="s">
        <v>48</v>
      </c>
      <c r="H9" s="12" t="s">
        <v>26</v>
      </c>
      <c r="I9" s="13"/>
      <c r="J9" s="19" t="s">
        <v>33</v>
      </c>
      <c r="K9" s="65" t="s">
        <v>36</v>
      </c>
      <c r="L9" s="64"/>
      <c r="M9" s="14"/>
      <c r="O9" s="28">
        <v>44756</v>
      </c>
      <c r="P9" s="13" t="s">
        <v>38</v>
      </c>
      <c r="Q9" s="13"/>
      <c r="R9" s="13"/>
      <c r="S9" s="13"/>
      <c r="T9" s="13"/>
      <c r="U9" s="14"/>
    </row>
    <row r="10" spans="1:21" x14ac:dyDescent="0.2">
      <c r="B10" s="5" t="s">
        <v>7</v>
      </c>
      <c r="C10" s="8">
        <v>0</v>
      </c>
      <c r="D10" s="57" t="s">
        <v>48</v>
      </c>
      <c r="H10" s="15"/>
      <c r="I10" s="13"/>
      <c r="J10" s="13"/>
      <c r="K10" s="13"/>
      <c r="L10" s="13"/>
      <c r="M10" s="14"/>
      <c r="O10" s="26"/>
      <c r="P10" s="29" t="s">
        <v>39</v>
      </c>
      <c r="Q10" s="13"/>
      <c r="R10" s="13"/>
      <c r="S10" s="13"/>
      <c r="T10" s="13"/>
      <c r="U10" s="52" t="s">
        <v>23</v>
      </c>
    </row>
    <row r="11" spans="1:21" x14ac:dyDescent="0.2">
      <c r="B11" s="5" t="s">
        <v>8</v>
      </c>
      <c r="C11" s="8">
        <f>C9-C10</f>
        <v>8.0648119999999999</v>
      </c>
      <c r="D11" s="57" t="s">
        <v>48</v>
      </c>
      <c r="H11" s="15"/>
      <c r="I11" s="13"/>
      <c r="J11" s="13"/>
      <c r="K11" s="13"/>
      <c r="L11" s="13"/>
      <c r="M11" s="14"/>
      <c r="O11" s="26"/>
      <c r="P11" s="13"/>
      <c r="Q11" s="13"/>
      <c r="R11" s="13"/>
      <c r="S11" s="13"/>
      <c r="T11" s="13"/>
      <c r="U11" s="14"/>
    </row>
    <row r="12" spans="1:21" x14ac:dyDescent="0.2">
      <c r="B12" s="9" t="s">
        <v>9</v>
      </c>
      <c r="C12" s="10">
        <f>C8-C11</f>
        <v>30.155187999999999</v>
      </c>
      <c r="D12" s="11"/>
      <c r="H12" s="16"/>
      <c r="I12" s="17"/>
      <c r="J12" s="17"/>
      <c r="K12" s="17"/>
      <c r="L12" s="17"/>
      <c r="M12" s="18"/>
      <c r="O12" s="26"/>
      <c r="P12" s="13"/>
      <c r="Q12" s="13"/>
      <c r="R12" s="13"/>
      <c r="S12" s="13"/>
      <c r="T12" s="13"/>
      <c r="U12" s="14"/>
    </row>
    <row r="13" spans="1:21" x14ac:dyDescent="0.2">
      <c r="O13" s="26"/>
      <c r="P13" s="13"/>
      <c r="Q13" s="13"/>
      <c r="R13" s="13"/>
      <c r="S13" s="13"/>
      <c r="T13" s="13"/>
      <c r="U13" s="14"/>
    </row>
    <row r="14" spans="1:21" x14ac:dyDescent="0.2">
      <c r="O14" s="26"/>
      <c r="P14" s="13"/>
      <c r="Q14" s="13"/>
      <c r="R14" s="13"/>
      <c r="S14" s="13"/>
      <c r="T14" s="13"/>
      <c r="U14" s="14"/>
    </row>
    <row r="15" spans="1:21" x14ac:dyDescent="0.2">
      <c r="B15" s="60" t="s">
        <v>10</v>
      </c>
      <c r="C15" s="61"/>
      <c r="D15" s="62"/>
      <c r="O15" s="26"/>
      <c r="P15" s="13"/>
      <c r="Q15" s="13"/>
      <c r="R15" s="13"/>
      <c r="S15" s="13"/>
      <c r="T15" s="13"/>
      <c r="U15" s="14"/>
    </row>
    <row r="16" spans="1:21" x14ac:dyDescent="0.2">
      <c r="B16" s="54" t="s">
        <v>11</v>
      </c>
      <c r="C16" s="64" t="s">
        <v>14</v>
      </c>
      <c r="D16" s="65"/>
      <c r="O16" s="26"/>
      <c r="P16" s="13"/>
      <c r="Q16" s="13"/>
      <c r="R16" s="13"/>
      <c r="S16" s="13"/>
      <c r="T16" s="13"/>
      <c r="U16" s="14"/>
    </row>
    <row r="17" spans="2:21" x14ac:dyDescent="0.2">
      <c r="B17" s="54" t="s">
        <v>12</v>
      </c>
      <c r="C17" s="66" t="s">
        <v>15</v>
      </c>
      <c r="D17" s="67"/>
      <c r="O17" s="26"/>
      <c r="P17" s="13"/>
      <c r="Q17" s="13"/>
      <c r="R17" s="13"/>
      <c r="S17" s="13"/>
      <c r="T17" s="13"/>
      <c r="U17" s="14"/>
    </row>
    <row r="18" spans="2:21" x14ac:dyDescent="0.2">
      <c r="B18" s="55"/>
      <c r="C18" s="13"/>
      <c r="D18" s="14"/>
      <c r="O18" s="26"/>
      <c r="P18" s="13"/>
      <c r="Q18" s="13"/>
      <c r="R18" s="13"/>
      <c r="S18" s="13"/>
      <c r="T18" s="13"/>
      <c r="U18" s="14"/>
    </row>
    <row r="19" spans="2:21" x14ac:dyDescent="0.2">
      <c r="B19" s="56" t="s">
        <v>13</v>
      </c>
      <c r="C19" s="68" t="s">
        <v>16</v>
      </c>
      <c r="D19" s="69"/>
      <c r="O19" s="26"/>
      <c r="P19" s="13"/>
      <c r="Q19" s="13"/>
      <c r="R19" s="13"/>
      <c r="S19" s="13"/>
      <c r="T19" s="13"/>
      <c r="U19" s="14"/>
    </row>
    <row r="20" spans="2:21" x14ac:dyDescent="0.2">
      <c r="O20" s="26"/>
      <c r="P20" s="13"/>
      <c r="Q20" s="13"/>
      <c r="R20" s="13"/>
      <c r="S20" s="13"/>
      <c r="T20" s="13"/>
      <c r="U20" s="14"/>
    </row>
    <row r="21" spans="2:21" x14ac:dyDescent="0.2">
      <c r="O21" s="26"/>
      <c r="P21" s="13"/>
      <c r="Q21" s="13"/>
      <c r="R21" s="13"/>
      <c r="S21" s="13"/>
      <c r="T21" s="13"/>
      <c r="U21" s="14"/>
    </row>
    <row r="22" spans="2:21" x14ac:dyDescent="0.2">
      <c r="B22" s="60" t="s">
        <v>17</v>
      </c>
      <c r="C22" s="61"/>
      <c r="D22" s="62"/>
      <c r="O22" s="30">
        <v>44228</v>
      </c>
      <c r="P22" s="13" t="s">
        <v>41</v>
      </c>
      <c r="Q22" s="13"/>
      <c r="R22" s="13"/>
      <c r="S22" s="13"/>
      <c r="T22" s="13"/>
      <c r="U22" s="14"/>
    </row>
    <row r="23" spans="2:21" x14ac:dyDescent="0.2">
      <c r="B23" s="23" t="s">
        <v>19</v>
      </c>
      <c r="C23" s="64">
        <v>2014</v>
      </c>
      <c r="D23" s="65"/>
      <c r="O23" s="27"/>
      <c r="P23" s="17"/>
      <c r="Q23" s="17"/>
      <c r="R23" s="17"/>
      <c r="S23" s="17"/>
      <c r="T23" s="17"/>
      <c r="U23" s="18"/>
    </row>
    <row r="24" spans="2:21" x14ac:dyDescent="0.2">
      <c r="B24" s="23" t="s">
        <v>20</v>
      </c>
      <c r="C24" s="64" t="s">
        <v>21</v>
      </c>
      <c r="D24" s="65"/>
    </row>
    <row r="25" spans="2:21" x14ac:dyDescent="0.2">
      <c r="B25" s="23" t="s">
        <v>40</v>
      </c>
      <c r="C25" s="70">
        <v>44228</v>
      </c>
      <c r="D25" s="65"/>
    </row>
    <row r="26" spans="2:21" x14ac:dyDescent="0.2">
      <c r="B26" s="23"/>
      <c r="C26" s="19"/>
      <c r="D26" s="20"/>
    </row>
    <row r="27" spans="2:21" x14ac:dyDescent="0.2">
      <c r="B27" s="21"/>
      <c r="C27" s="64"/>
      <c r="D27" s="65"/>
    </row>
    <row r="28" spans="2:21" x14ac:dyDescent="0.2">
      <c r="B28" s="22" t="s">
        <v>18</v>
      </c>
      <c r="C28" s="58" t="s">
        <v>23</v>
      </c>
      <c r="D28" s="59"/>
    </row>
  </sheetData>
  <mergeCells count="17">
    <mergeCell ref="O5:U5"/>
    <mergeCell ref="C25:D25"/>
    <mergeCell ref="C23:D23"/>
    <mergeCell ref="C24:D24"/>
    <mergeCell ref="C27:D27"/>
    <mergeCell ref="C28:D28"/>
    <mergeCell ref="H5:M5"/>
    <mergeCell ref="K6:L6"/>
    <mergeCell ref="K8:L8"/>
    <mergeCell ref="K7:L7"/>
    <mergeCell ref="K9:L9"/>
    <mergeCell ref="B5:D5"/>
    <mergeCell ref="B15:D15"/>
    <mergeCell ref="C16:D16"/>
    <mergeCell ref="C17:D17"/>
    <mergeCell ref="C19:D19"/>
    <mergeCell ref="B22:D22"/>
  </mergeCells>
  <hyperlinks>
    <hyperlink ref="C28:D28" r:id="rId1" display="Link" xr:uid="{ED54B998-DB98-44DA-81E0-4F0DB9CFCDA4}"/>
    <hyperlink ref="U10" r:id="rId2" xr:uid="{DA289F1E-95DC-4174-A11B-67F2BD2ED54D}"/>
    <hyperlink ref="U7" r:id="rId3" xr:uid="{64152E46-3FEB-4E4F-9A50-216711282B82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6406-F277-4F68-B343-BEF7A394CCA2}">
  <dimension ref="A1:XFC66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I32" sqref="I32:I39"/>
    </sheetView>
  </sheetViews>
  <sheetFormatPr defaultRowHeight="12.75" x14ac:dyDescent="0.2"/>
  <cols>
    <col min="1" max="1" width="4.42578125" style="1" customWidth="1"/>
    <col min="2" max="2" width="27.28515625" style="1" bestFit="1" customWidth="1"/>
    <col min="3" max="4" width="9.140625" style="1"/>
    <col min="5" max="5" width="9.140625" style="33"/>
    <col min="6" max="6" width="9.140625" style="1"/>
    <col min="7" max="7" width="9.140625" style="33"/>
    <col min="8" max="8" width="9.140625" style="1"/>
    <col min="9" max="9" width="9.140625" style="33"/>
    <col min="10" max="10" width="9.140625" style="42"/>
    <col min="11" max="11" width="9.140625" style="33"/>
    <col min="12" max="16384" width="9.140625" style="1"/>
  </cols>
  <sheetData>
    <row r="1" spans="1:30 16383:16383" s="31" customFormat="1" x14ac:dyDescent="0.2">
      <c r="D1" s="31" t="s">
        <v>42</v>
      </c>
      <c r="E1" s="32" t="s">
        <v>43</v>
      </c>
      <c r="F1" s="31" t="s">
        <v>44</v>
      </c>
      <c r="G1" s="32" t="s">
        <v>45</v>
      </c>
      <c r="H1" s="31" t="s">
        <v>46</v>
      </c>
      <c r="I1" s="32" t="s">
        <v>47</v>
      </c>
      <c r="J1" s="51" t="s">
        <v>48</v>
      </c>
      <c r="K1" s="32" t="s">
        <v>49</v>
      </c>
      <c r="L1" s="31" t="s">
        <v>92</v>
      </c>
      <c r="N1" s="31" t="s">
        <v>50</v>
      </c>
      <c r="O1" s="31" t="s">
        <v>51</v>
      </c>
      <c r="P1" s="31" t="s">
        <v>52</v>
      </c>
      <c r="Q1" s="31" t="s">
        <v>53</v>
      </c>
      <c r="R1" s="31" t="s">
        <v>54</v>
      </c>
      <c r="S1" s="31" t="s">
        <v>55</v>
      </c>
      <c r="T1" s="31" t="s">
        <v>56</v>
      </c>
      <c r="U1" s="31" t="s">
        <v>57</v>
      </c>
      <c r="V1" s="31" t="s">
        <v>58</v>
      </c>
      <c r="W1" s="31" t="s">
        <v>59</v>
      </c>
      <c r="X1" s="31" t="s">
        <v>60</v>
      </c>
      <c r="Y1" s="31" t="s">
        <v>61</v>
      </c>
      <c r="Z1" s="31" t="s">
        <v>62</v>
      </c>
      <c r="AA1" s="31" t="s">
        <v>63</v>
      </c>
      <c r="AB1" s="31" t="s">
        <v>64</v>
      </c>
      <c r="AC1" s="31" t="s">
        <v>65</v>
      </c>
      <c r="AD1" s="31" t="s">
        <v>66</v>
      </c>
    </row>
    <row r="2" spans="1:30 16383:16383" s="34" customFormat="1" x14ac:dyDescent="0.2">
      <c r="A2" s="44"/>
      <c r="B2" s="36"/>
      <c r="E2" s="35"/>
      <c r="G2" s="35"/>
      <c r="H2" s="37">
        <v>44196</v>
      </c>
      <c r="I2" s="35"/>
      <c r="J2" s="37">
        <v>44561</v>
      </c>
      <c r="K2" s="35"/>
    </row>
    <row r="3" spans="1:30 16383:16383" s="38" customFormat="1" x14ac:dyDescent="0.2">
      <c r="A3" s="45"/>
      <c r="B3" s="38" t="s">
        <v>68</v>
      </c>
      <c r="E3" s="39"/>
      <c r="G3" s="39"/>
      <c r="H3" s="41">
        <v>0.74191099999999999</v>
      </c>
      <c r="I3" s="39"/>
      <c r="J3" s="41">
        <v>2.5661109999999998</v>
      </c>
      <c r="K3" s="39"/>
    </row>
    <row r="4" spans="1:30 16383:16383" x14ac:dyDescent="0.2">
      <c r="A4" s="45"/>
      <c r="B4" s="1" t="s">
        <v>69</v>
      </c>
      <c r="H4" s="42">
        <v>0.49021700000000001</v>
      </c>
      <c r="J4" s="42">
        <v>1.9521900000000001</v>
      </c>
    </row>
    <row r="5" spans="1:30 16383:16383" s="38" customFormat="1" x14ac:dyDescent="0.2">
      <c r="A5" s="45"/>
      <c r="B5" s="38" t="s">
        <v>70</v>
      </c>
      <c r="E5" s="39"/>
      <c r="G5" s="39"/>
      <c r="H5" s="41">
        <f>H3-H4</f>
        <v>0.25169399999999997</v>
      </c>
      <c r="I5" s="39"/>
      <c r="J5" s="41">
        <f>J3-J4</f>
        <v>0.61392099999999972</v>
      </c>
      <c r="K5" s="39"/>
    </row>
    <row r="6" spans="1:30 16383:16383" x14ac:dyDescent="0.2">
      <c r="A6" s="40"/>
      <c r="B6" s="1" t="s">
        <v>71</v>
      </c>
      <c r="H6" s="42">
        <v>9.5069000000000001E-2</v>
      </c>
      <c r="J6" s="42">
        <v>1.2314E-2</v>
      </c>
    </row>
    <row r="7" spans="1:30 16383:16383" x14ac:dyDescent="0.2">
      <c r="B7" s="1" t="s">
        <v>72</v>
      </c>
      <c r="H7" s="42">
        <v>2.8128920000000002</v>
      </c>
      <c r="J7" s="42">
        <v>4.6298539999999999</v>
      </c>
      <c r="XFC7" s="1" t="s">
        <v>67</v>
      </c>
    </row>
    <row r="8" spans="1:30 16383:16383" x14ac:dyDescent="0.2">
      <c r="A8" s="38"/>
      <c r="B8" s="1" t="s">
        <v>73</v>
      </c>
      <c r="H8" s="42">
        <v>3.128714</v>
      </c>
      <c r="J8" s="42">
        <v>2.6138029999999999</v>
      </c>
    </row>
    <row r="9" spans="1:30 16383:16383" x14ac:dyDescent="0.2">
      <c r="B9" s="1" t="s">
        <v>74</v>
      </c>
      <c r="H9" s="42">
        <v>2.9985999999999999E-2</v>
      </c>
      <c r="J9" s="42">
        <v>0.60851599999999995</v>
      </c>
    </row>
    <row r="10" spans="1:30 16383:16383" x14ac:dyDescent="0.2">
      <c r="B10" s="1" t="s">
        <v>75</v>
      </c>
      <c r="H10" s="42">
        <v>0</v>
      </c>
      <c r="J10" s="42">
        <v>0.266903</v>
      </c>
    </row>
    <row r="11" spans="1:30 16383:16383" s="38" customFormat="1" x14ac:dyDescent="0.2">
      <c r="A11" s="1"/>
      <c r="B11" s="38" t="s">
        <v>76</v>
      </c>
      <c r="E11" s="39"/>
      <c r="G11" s="39"/>
      <c r="H11" s="41">
        <f>H5+H6-H7-H8-H9-H10</f>
        <v>-5.6248290000000001</v>
      </c>
      <c r="I11" s="39"/>
      <c r="J11" s="41">
        <f>J5+J6-J7-J8-J9-J10</f>
        <v>-7.4928410000000003</v>
      </c>
      <c r="K11" s="39"/>
    </row>
    <row r="12" spans="1:30 16383:16383" x14ac:dyDescent="0.2">
      <c r="A12" s="38"/>
      <c r="B12" s="1" t="s">
        <v>77</v>
      </c>
      <c r="H12" s="42">
        <v>0.30499999999999999</v>
      </c>
      <c r="J12" s="42">
        <v>0.11240799999999999</v>
      </c>
    </row>
    <row r="13" spans="1:30 16383:16383" x14ac:dyDescent="0.2">
      <c r="B13" s="1" t="s">
        <v>78</v>
      </c>
      <c r="H13" s="42">
        <v>3.3500000000000001E-3</v>
      </c>
      <c r="J13" s="42">
        <v>3.8099999999999999E-4</v>
      </c>
    </row>
    <row r="14" spans="1:30 16383:16383" x14ac:dyDescent="0.2">
      <c r="B14" s="1" t="s">
        <v>79</v>
      </c>
      <c r="H14" s="42">
        <v>0</v>
      </c>
      <c r="J14" s="42">
        <v>0</v>
      </c>
    </row>
    <row r="15" spans="1:30 16383:16383" x14ac:dyDescent="0.2">
      <c r="B15" s="1" t="s">
        <v>80</v>
      </c>
      <c r="H15" s="42">
        <f>H11-H12+H13+H14</f>
        <v>-5.9264789999999996</v>
      </c>
      <c r="J15" s="42">
        <f>J11-J12+J13+J14</f>
        <v>-7.6048680000000006</v>
      </c>
    </row>
    <row r="16" spans="1:30 16383:16383" x14ac:dyDescent="0.2">
      <c r="B16" s="1" t="s">
        <v>81</v>
      </c>
      <c r="H16" s="42">
        <v>0</v>
      </c>
      <c r="J16" s="42">
        <v>0</v>
      </c>
    </row>
    <row r="17" spans="1:11" x14ac:dyDescent="0.2">
      <c r="B17" s="1" t="s">
        <v>82</v>
      </c>
      <c r="H17" s="42">
        <f>H15-H16</f>
        <v>-5.9264789999999996</v>
      </c>
      <c r="J17" s="42">
        <f>J15-J16</f>
        <v>-7.6048680000000006</v>
      </c>
    </row>
    <row r="18" spans="1:11" x14ac:dyDescent="0.2">
      <c r="A18" s="38"/>
      <c r="B18" s="1" t="s">
        <v>83</v>
      </c>
      <c r="H18" s="47" t="e">
        <f>H17/H19</f>
        <v>#DIV/0!</v>
      </c>
      <c r="J18" s="47" t="e">
        <f>J17/J19</f>
        <v>#DIV/0!</v>
      </c>
    </row>
    <row r="19" spans="1:11" x14ac:dyDescent="0.2">
      <c r="B19" s="1" t="s">
        <v>4</v>
      </c>
      <c r="H19" s="42"/>
      <c r="I19" s="48"/>
    </row>
    <row r="21" spans="1:11" s="38" customFormat="1" x14ac:dyDescent="0.2">
      <c r="B21" s="38" t="s">
        <v>84</v>
      </c>
      <c r="E21" s="39"/>
      <c r="G21" s="39"/>
      <c r="I21" s="39"/>
      <c r="J21" s="49">
        <f>J3/H3-1</f>
        <v>2.4587854877471824</v>
      </c>
      <c r="K21" s="39"/>
    </row>
    <row r="22" spans="1:11" x14ac:dyDescent="0.2">
      <c r="B22" s="1" t="s">
        <v>85</v>
      </c>
    </row>
    <row r="24" spans="1:11" x14ac:dyDescent="0.2">
      <c r="B24" s="1" t="s">
        <v>86</v>
      </c>
      <c r="H24" s="43">
        <f>H5/H3</f>
        <v>0.3392509344112703</v>
      </c>
      <c r="J24" s="43">
        <f>J5/J3</f>
        <v>0.23924179429494663</v>
      </c>
    </row>
    <row r="25" spans="1:11" x14ac:dyDescent="0.2">
      <c r="B25" s="1" t="s">
        <v>87</v>
      </c>
      <c r="H25" s="43">
        <f>H11/H3</f>
        <v>-7.5815414517374728</v>
      </c>
      <c r="J25" s="43">
        <f>J11/J3</f>
        <v>-2.9199208452011627</v>
      </c>
    </row>
    <row r="26" spans="1:11" x14ac:dyDescent="0.2">
      <c r="B26" s="1" t="s">
        <v>88</v>
      </c>
      <c r="H26" s="43">
        <f>H17/H3</f>
        <v>-7.9881266081780691</v>
      </c>
      <c r="J26" s="43">
        <f>J17/J3</f>
        <v>-2.9635771796309673</v>
      </c>
    </row>
    <row r="27" spans="1:11" x14ac:dyDescent="0.2">
      <c r="B27" s="1" t="s">
        <v>89</v>
      </c>
      <c r="H27" s="43">
        <f>H16/H3</f>
        <v>0</v>
      </c>
      <c r="J27" s="43">
        <f>J16/J3</f>
        <v>0</v>
      </c>
    </row>
    <row r="31" spans="1:11" x14ac:dyDescent="0.2">
      <c r="B31" s="50" t="s">
        <v>90</v>
      </c>
    </row>
    <row r="32" spans="1:11" s="38" customFormat="1" x14ac:dyDescent="0.2">
      <c r="B32" s="38" t="s">
        <v>6</v>
      </c>
      <c r="E32" s="39"/>
      <c r="G32" s="39"/>
      <c r="I32" s="39"/>
      <c r="J32" s="41">
        <v>8.0648119999999999</v>
      </c>
      <c r="K32" s="39"/>
    </row>
    <row r="33" spans="1:11" x14ac:dyDescent="0.2">
      <c r="B33" s="1" t="s">
        <v>93</v>
      </c>
      <c r="J33" s="42">
        <v>0.98455899999999996</v>
      </c>
    </row>
    <row r="34" spans="1:11" x14ac:dyDescent="0.2">
      <c r="B34" s="1" t="s">
        <v>94</v>
      </c>
      <c r="J34" s="42">
        <v>1.941384</v>
      </c>
    </row>
    <row r="35" spans="1:11" x14ac:dyDescent="0.2">
      <c r="A35" s="46"/>
      <c r="B35" s="1" t="s">
        <v>95</v>
      </c>
      <c r="J35" s="42">
        <v>1.3469370000000001</v>
      </c>
    </row>
    <row r="36" spans="1:11" x14ac:dyDescent="0.2">
      <c r="A36" s="46"/>
      <c r="B36" s="1" t="s">
        <v>96</v>
      </c>
      <c r="J36" s="42">
        <v>0.17461699999999999</v>
      </c>
    </row>
    <row r="37" spans="1:11" x14ac:dyDescent="0.2">
      <c r="A37" s="46"/>
      <c r="B37" s="1" t="s">
        <v>97</v>
      </c>
      <c r="J37" s="42">
        <f>SUM(J32:J36)</f>
        <v>12.512309</v>
      </c>
    </row>
    <row r="38" spans="1:11" x14ac:dyDescent="0.2">
      <c r="B38" s="1" t="s">
        <v>98</v>
      </c>
      <c r="J38" s="42">
        <v>7.7720770000000003</v>
      </c>
    </row>
    <row r="39" spans="1:11" x14ac:dyDescent="0.2">
      <c r="B39" s="1" t="s">
        <v>99</v>
      </c>
      <c r="J39" s="42">
        <v>7.0827749999999998</v>
      </c>
    </row>
    <row r="40" spans="1:11" s="38" customFormat="1" x14ac:dyDescent="0.2">
      <c r="B40" s="38" t="s">
        <v>100</v>
      </c>
      <c r="E40" s="39"/>
      <c r="G40" s="39"/>
      <c r="I40" s="39"/>
      <c r="J40" s="41">
        <v>0.72541100000000003</v>
      </c>
      <c r="K40" s="39"/>
    </row>
    <row r="41" spans="1:11" x14ac:dyDescent="0.2">
      <c r="A41" s="38"/>
      <c r="B41" s="1" t="s">
        <v>101</v>
      </c>
      <c r="J41" s="42">
        <v>1.93936</v>
      </c>
    </row>
    <row r="42" spans="1:11" x14ac:dyDescent="0.2">
      <c r="A42" s="38"/>
      <c r="B42" s="1" t="s">
        <v>102</v>
      </c>
      <c r="J42" s="42">
        <f>J37+SUM(J38:J41)</f>
        <v>30.031931999999998</v>
      </c>
    </row>
    <row r="43" spans="1:11" x14ac:dyDescent="0.2">
      <c r="A43" s="38"/>
    </row>
    <row r="44" spans="1:11" x14ac:dyDescent="0.2">
      <c r="A44" s="38"/>
      <c r="B44" s="1" t="s">
        <v>103</v>
      </c>
      <c r="J44" s="42">
        <v>3.1257459999999999</v>
      </c>
    </row>
    <row r="45" spans="1:11" x14ac:dyDescent="0.2">
      <c r="B45" s="1" t="s">
        <v>104</v>
      </c>
      <c r="J45" s="42">
        <v>1.0610219999999999</v>
      </c>
    </row>
    <row r="46" spans="1:11" x14ac:dyDescent="0.2">
      <c r="B46" s="1" t="s">
        <v>105</v>
      </c>
      <c r="J46" s="42">
        <v>3.4156999999999998E-3</v>
      </c>
    </row>
    <row r="47" spans="1:11" x14ac:dyDescent="0.2">
      <c r="B47" s="1" t="s">
        <v>106</v>
      </c>
      <c r="J47" s="42">
        <v>2.3180360000000002</v>
      </c>
    </row>
    <row r="48" spans="1:11" x14ac:dyDescent="0.2">
      <c r="A48" s="38"/>
      <c r="B48" s="1" t="s">
        <v>107</v>
      </c>
      <c r="J48" s="42">
        <v>0.15112400000000001</v>
      </c>
    </row>
    <row r="49" spans="1:10" x14ac:dyDescent="0.2">
      <c r="B49" s="1" t="s">
        <v>97</v>
      </c>
      <c r="J49" s="42">
        <f>SUM(J44:J48)</f>
        <v>6.6593437</v>
      </c>
    </row>
    <row r="50" spans="1:10" x14ac:dyDescent="0.2">
      <c r="B50" s="1" t="s">
        <v>108</v>
      </c>
      <c r="J50" s="42">
        <v>3.062189</v>
      </c>
    </row>
    <row r="51" spans="1:10" x14ac:dyDescent="0.2">
      <c r="B51" s="1" t="s">
        <v>109</v>
      </c>
      <c r="J51" s="42">
        <v>1.913904</v>
      </c>
    </row>
    <row r="52" spans="1:10" x14ac:dyDescent="0.2">
      <c r="B52" s="1" t="s">
        <v>110</v>
      </c>
      <c r="J52" s="42">
        <f>J49+J50+J51</f>
        <v>11.635436700000001</v>
      </c>
    </row>
    <row r="54" spans="1:10" x14ac:dyDescent="0.2">
      <c r="B54" s="1" t="s">
        <v>111</v>
      </c>
      <c r="J54" s="42">
        <v>18.365753999999999</v>
      </c>
    </row>
    <row r="55" spans="1:10" x14ac:dyDescent="0.2">
      <c r="A55" s="38"/>
      <c r="B55" s="1" t="s">
        <v>112</v>
      </c>
      <c r="J55" s="42">
        <f>J54+J52</f>
        <v>30.001190700000002</v>
      </c>
    </row>
    <row r="57" spans="1:10" x14ac:dyDescent="0.2">
      <c r="B57" s="1" t="s">
        <v>113</v>
      </c>
    </row>
    <row r="58" spans="1:10" x14ac:dyDescent="0.2">
      <c r="A58" s="38"/>
      <c r="B58" s="1" t="s">
        <v>114</v>
      </c>
    </row>
    <row r="65" spans="1:1" x14ac:dyDescent="0.2">
      <c r="A65" s="38"/>
    </row>
    <row r="66" spans="1:1" x14ac:dyDescent="0.2">
      <c r="A66" s="38"/>
    </row>
  </sheetData>
  <hyperlinks>
    <hyperlink ref="J1" r:id="rId1" xr:uid="{9FFD6CA8-FB14-4AE6-8EDE-4FECAA02E11D}"/>
  </hyperlinks>
  <pageMargins left="0.7" right="0.7" top="0.75" bottom="0.75" header="0.3" footer="0.3"/>
  <pageSetup paperSize="256" orientation="portrait" horizontalDpi="203" verticalDpi="20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2022-07-14T08:25:25Z</dcterms:created>
  <dcterms:modified xsi:type="dcterms:W3CDTF">2022-08-17T11:50:39Z</dcterms:modified>
</cp:coreProperties>
</file>