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F6D5DB5D-9E95-AC45-AF70-E21C19B18493}" xr6:coauthVersionLast="47" xr6:coauthVersionMax="47" xr10:uidLastSave="{00000000-0000-0000-0000-000000000000}"/>
  <bookViews>
    <workbookView xWindow="920" yWindow="1580" windowWidth="33460" windowHeight="16940" activeTab="1" xr2:uid="{825467D3-3248-B14B-9B12-4AD5F9371A66}"/>
  </bookViews>
  <sheets>
    <sheet name="Main" sheetId="1" r:id="rId1"/>
    <sheet name="Financial 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N41" i="2"/>
  <c r="N45" i="2" s="1"/>
  <c r="N48" i="2" s="1"/>
  <c r="N31" i="2"/>
  <c r="N35" i="2" s="1"/>
  <c r="M41" i="2"/>
  <c r="M45" i="2" s="1"/>
  <c r="M48" i="2" s="1"/>
  <c r="M35" i="2"/>
  <c r="M31" i="2"/>
  <c r="N21" i="2"/>
  <c r="M5" i="2"/>
  <c r="M15" i="2" s="1"/>
  <c r="N5" i="2"/>
  <c r="N9" i="2" s="1"/>
  <c r="N11" i="2" s="1"/>
  <c r="N15" i="2" l="1"/>
  <c r="M9" i="2"/>
  <c r="N17" i="2"/>
  <c r="N13" i="2"/>
  <c r="N16" i="2"/>
  <c r="C8" i="1"/>
  <c r="C11" i="1"/>
  <c r="C12" i="1" l="1"/>
  <c r="M16" i="2"/>
  <c r="M11" i="2"/>
  <c r="M13" i="2" s="1"/>
  <c r="N18" i="2"/>
  <c r="N23" i="2"/>
  <c r="M17" i="2" l="1"/>
  <c r="M18" i="2"/>
</calcChain>
</file>

<file path=xl/sharedStrings.xml><?xml version="1.0" encoding="utf-8"?>
<sst xmlns="http://schemas.openxmlformats.org/spreadsheetml/2006/main" count="70" uniqueCount="64">
  <si>
    <t>£ODX</t>
  </si>
  <si>
    <t>Omega Diagnostics Group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</si>
  <si>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</si>
  <si>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</si>
  <si>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</si>
  <si>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</si>
  <si>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</si>
  <si>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</si>
  <si>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</si>
  <si>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</si>
  <si>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Revenue</t>
  </si>
  <si>
    <t>H119</t>
  </si>
  <si>
    <t>H219</t>
  </si>
  <si>
    <t>H120</t>
  </si>
  <si>
    <t>H220</t>
  </si>
  <si>
    <t>H121</t>
  </si>
  <si>
    <t>H221</t>
  </si>
  <si>
    <t>FY20</t>
  </si>
  <si>
    <t>FY21</t>
  </si>
  <si>
    <t>FY22</t>
  </si>
  <si>
    <t>COGS</t>
  </si>
  <si>
    <t>Gross Profit</t>
  </si>
  <si>
    <t>Administrative Costs</t>
  </si>
  <si>
    <t>Other Income</t>
  </si>
  <si>
    <t>Operating Income</t>
  </si>
  <si>
    <t>Exceptional Items</t>
  </si>
  <si>
    <t>Finance Costs</t>
  </si>
  <si>
    <t>Pretax Income</t>
  </si>
  <si>
    <t>Net Income</t>
  </si>
  <si>
    <t>Gross Margin %</t>
  </si>
  <si>
    <t>Operating Margin %</t>
  </si>
  <si>
    <t>Net Margin %</t>
  </si>
  <si>
    <t>Tax Rate %</t>
  </si>
  <si>
    <t>Revenue Growth H/H</t>
  </si>
  <si>
    <t>Revenue Growth Y/Y</t>
  </si>
  <si>
    <t>Net Income Growth H/H</t>
  </si>
  <si>
    <t>Net Income Growth Y/Y</t>
  </si>
  <si>
    <t>Taxes (Credit)</t>
  </si>
  <si>
    <t>(Projected)</t>
  </si>
  <si>
    <t>Balance Sheet</t>
  </si>
  <si>
    <t>Intangibles</t>
  </si>
  <si>
    <t>PP&amp;E</t>
  </si>
  <si>
    <t>ROU Assets</t>
  </si>
  <si>
    <t>Deferred Taxes</t>
  </si>
  <si>
    <t>Total NCA</t>
  </si>
  <si>
    <t>Inventories</t>
  </si>
  <si>
    <t>Trade &amp; AR</t>
  </si>
  <si>
    <t>Assets</t>
  </si>
  <si>
    <t>Long term loans</t>
  </si>
  <si>
    <t>Lease liabilities</t>
  </si>
  <si>
    <t>Deferred Income</t>
  </si>
  <si>
    <t>Total NCL</t>
  </si>
  <si>
    <t>Short term loans</t>
  </si>
  <si>
    <t>Trade &amp; AP</t>
  </si>
  <si>
    <t>Liabilities</t>
  </si>
  <si>
    <t>S/E</t>
  </si>
  <si>
    <t>L+S/E</t>
  </si>
  <si>
    <t>Management</t>
  </si>
  <si>
    <t>CEO</t>
  </si>
  <si>
    <t>CFO</t>
  </si>
  <si>
    <t>Chairman</t>
  </si>
  <si>
    <t>Jag Grewal</t>
  </si>
  <si>
    <t>Simon Douglas</t>
  </si>
  <si>
    <t>Chris 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</si>
</sst>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000"/>
    <numFmt numFmtId="165" formatCode="#,##0.0"/>
    <numFmt numFmtId="174" formatCode="#,##0.0;[Red]\ \ \-\ #,##0.0\ ;&quot;-&quot;"/>
    <numFmt numFmtId="176" formatCode="#,##0.0;[Black]\(#,##0.0\)\ "/>
    <numFmt numFmtId="177" formatCode="#,##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4" borderId="4" xfId="0" applyFont="1" applyFill="1" applyBorder="1"/>
    <xf numFmtId="164" fontId="3" fillId="0" borderId="0" xfId="0" applyNumberFormat="1" applyFont="1"/>
    <xf numFmtId="0" fontId="1" fillId="0" borderId="5" xfId="3" applyFill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5" xfId="0" applyNumberFormat="1" applyFont="1" applyBorder="1" applyAlignment="1">
      <alignment horizontal="right"/>
    </xf>
    <xf numFmtId="0" fontId="5" fillId="4" borderId="6" xfId="0" applyFont="1" applyFill="1" applyBorder="1"/>
    <xf numFmtId="165" fontId="3" fillId="0" borderId="7" xfId="0" applyNumberFormat="1" applyFont="1" applyBorder="1"/>
    <xf numFmtId="165" fontId="3" fillId="0" borderId="8" xfId="0" applyNumberFormat="1" applyFont="1" applyBorder="1"/>
    <xf numFmtId="0" fontId="5" fillId="0" borderId="0" xfId="0" applyFont="1"/>
    <xf numFmtId="174" fontId="3" fillId="0" borderId="0" xfId="0" applyNumberFormat="1" applyFont="1"/>
    <xf numFmtId="0" fontId="5" fillId="5" borderId="0" xfId="0" applyFont="1" applyFill="1" applyAlignment="1">
      <alignment horizontal="right"/>
    </xf>
    <xf numFmtId="176" fontId="3" fillId="5" borderId="0" xfId="1" applyNumberFormat="1" applyFont="1" applyFill="1"/>
    <xf numFmtId="0" fontId="5" fillId="5" borderId="0" xfId="0" applyFont="1" applyFill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5" borderId="0" xfId="0" applyFont="1" applyFill="1"/>
    <xf numFmtId="2" fontId="5" fillId="0" borderId="0" xfId="0" applyNumberFormat="1" applyFont="1"/>
    <xf numFmtId="2" fontId="3" fillId="0" borderId="0" xfId="0" applyNumberFormat="1" applyFont="1"/>
    <xf numFmtId="9" fontId="3" fillId="0" borderId="0" xfId="2" applyFont="1"/>
    <xf numFmtId="14" fontId="6" fillId="0" borderId="0" xfId="0" applyNumberFormat="1" applyFont="1"/>
    <xf numFmtId="14" fontId="6" fillId="5" borderId="0" xfId="0" applyNumberFormat="1" applyFont="1" applyFill="1"/>
    <xf numFmtId="14" fontId="7" fillId="0" borderId="0" xfId="0" applyNumberFormat="1" applyFont="1" applyAlignment="1">
      <alignment horizontal="right"/>
    </xf>
    <xf numFmtId="0" fontId="8" fillId="0" borderId="0" xfId="0" applyFont="1"/>
    <xf numFmtId="4" fontId="3" fillId="0" borderId="0" xfId="0" applyNumberFormat="1" applyFont="1"/>
    <xf numFmtId="4" fontId="5" fillId="0" borderId="0" xfId="0" applyNumberFormat="1" applyFont="1"/>
    <xf numFmtId="177" fontId="3" fillId="0" borderId="0" xfId="0" applyNumberFormat="1" applyFont="1"/>
    <xf numFmtId="0" fontId="0" fillId="0" borderId="5" xfId="3" applyFont="1" applyFill="1" applyBorder="1" applyAlignment="1">
      <alignment horizontal="right"/>
    </xf>
    <xf numFmtId="0" fontId="5" fillId="3" borderId="9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</cellXfs>
  <cellStyles count="4">
    <cellStyle name="20% - Accent3" xfId="3" builtinId="38"/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7</xdr:col>
      <xdr:colOff>25400</xdr:colOff>
      <xdr:row>7</xdr:row>
      <xdr:rowOff>114300</xdr:rowOff>
    </xdr:to>
    <xdr:pic>
      <xdr:nvPicPr>
        <xdr:cNvPr id="2" name="Picture 1" descr="Omega Diagnostics logo">
          <a:extLst>
            <a:ext uri="{FF2B5EF4-FFF2-40B4-BE49-F238E27FC236}">
              <a16:creationId xmlns:a16="http://schemas.microsoft.com/office/drawing/2014/main" id="{E85DB96C-F323-C7FE-C7F5-C2001EDBB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2032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0</xdr:row>
      <xdr:rowOff>25400</xdr:rowOff>
    </xdr:from>
    <xdr:to>
      <xdr:col>14</xdr:col>
      <xdr:colOff>12700</xdr:colOff>
      <xdr:row>51</xdr:row>
      <xdr:rowOff>88900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BDBD67D-42EF-5B76-97AD-1F048391846E}"/>
            </a:ext>
          </a:extLst>
        </xdr:cNvPr>
        <xdr:cNvCxnSpPr/>
      </xdr:nvCxnSpPr>
      <xdr:spPr>
        <a:xfrm>
          <a:off x="10134600" y="25400"/>
          <a:ext cx="0" cy="98679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13A1E-EAD6-FA4E-BE63-E8C0C468E24B}">
  <dimension ref="B2:D20"/>
  <sheetViews>
    <sheetView workbookViewId="0">
      <selection activeCell="M23" sqref="M23"/>
    </sheetView>
  </sheetViews>
  <sheetFormatPr baseColWidth="10" defaultColWidth="8.83203125" defaultRowHeight="16" x14ac:dyDescent="0.2"/>
  <sheetData>
    <row r="2" spans="2:4" ht="19" x14ac:dyDescent="0.25">
      <c r="B2" s="2" t="s">
        <v>0</v>
      </c>
    </row>
    <row r="3" spans="2:4" x14ac:dyDescent="0.2">
      <c r="B3" s="3" t="s">
        <v>1</v>
      </c>
    </row>
    <row r="5" spans="2:4" x14ac:dyDescent="0.2">
      <c r="B5" s="4" t="s">
        <v>2</v>
      </c>
      <c r="C5" s="5"/>
      <c r="D5" s="6"/>
    </row>
    <row r="6" spans="2:4" x14ac:dyDescent="0.2">
      <c r="B6" s="7" t="s">
        <v>3</v>
      </c>
      <c r="C6" s="8">
        <v>3.925E-2</v>
      </c>
      <c r="D6" s="9"/>
    </row>
    <row r="7" spans="2:4" x14ac:dyDescent="0.2">
      <c r="B7" s="7" t="s">
        <v>4</v>
      </c>
      <c r="C7" s="10">
        <v>232.68</v>
      </c>
      <c r="D7" s="34" t="s">
        <v>18</v>
      </c>
    </row>
    <row r="8" spans="2:4" x14ac:dyDescent="0.2">
      <c r="B8" s="7" t="s">
        <v>5</v>
      </c>
      <c r="C8" s="10">
        <f>C6*C7</f>
        <v>9.1326900000000002</v>
      </c>
      <c r="D8" s="11"/>
    </row>
    <row r="9" spans="2:4" x14ac:dyDescent="0.2">
      <c r="B9" s="7" t="s">
        <v>6</v>
      </c>
      <c r="C9" s="10">
        <v>0.23777899999999999</v>
      </c>
      <c r="D9" s="34" t="s">
        <v>18</v>
      </c>
    </row>
    <row r="10" spans="2:4" x14ac:dyDescent="0.2">
      <c r="B10" s="7" t="s">
        <v>7</v>
      </c>
      <c r="C10" s="10">
        <f>0.711896+0.205704</f>
        <v>0.91759999999999997</v>
      </c>
      <c r="D10" s="34" t="s">
        <v>18</v>
      </c>
    </row>
    <row r="11" spans="2:4" x14ac:dyDescent="0.2">
      <c r="B11" s="7" t="s">
        <v>8</v>
      </c>
      <c r="C11" s="10">
        <f>C9-C10</f>
        <v>-0.67982100000000001</v>
      </c>
      <c r="D11" s="12"/>
    </row>
    <row r="12" spans="2:4" x14ac:dyDescent="0.2">
      <c r="B12" s="13" t="s">
        <v>9</v>
      </c>
      <c r="C12" s="14">
        <f>C8-C11</f>
        <v>9.8125110000000006</v>
      </c>
      <c r="D12" s="15"/>
    </row>
    <row r="15" spans="2:4" x14ac:dyDescent="0.2">
      <c r="B15" s="35" t="s">
        <v>57</v>
      </c>
      <c r="C15" s="5"/>
      <c r="D15" s="6"/>
    </row>
    <row r="16" spans="2:4" x14ac:dyDescent="0.2">
      <c r="B16" s="36" t="s">
        <v>58</v>
      </c>
      <c r="C16" s="37" t="s">
        <v>61</v>
      </c>
      <c r="D16" s="38"/>
    </row>
    <row r="17" spans="2:4" x14ac:dyDescent="0.2">
      <c r="B17" s="36" t="s">
        <v>59</v>
      </c>
      <c r="C17" s="37" t="s">
        <v>63</v>
      </c>
      <c r="D17" s="38"/>
    </row>
    <row r="18" spans="2:4" x14ac:dyDescent="0.2">
      <c r="B18" s="36"/>
      <c r="C18" s="42"/>
      <c r="D18" s="37"/>
    </row>
    <row r="19" spans="2:4" x14ac:dyDescent="0.2">
      <c r="B19" s="36" t="s">
        <v>60</v>
      </c>
      <c r="C19" s="42" t="s">
        <v>62</v>
      </c>
      <c r="D19" s="37"/>
    </row>
    <row r="20" spans="2:4" x14ac:dyDescent="0.2">
      <c r="B20" s="39"/>
      <c r="C20" s="40"/>
      <c r="D20" s="41"/>
    </row>
  </sheetData>
  <mergeCells count="7">
    <mergeCell ref="C20:D20"/>
    <mergeCell ref="C16:D16"/>
    <mergeCell ref="B15:D15"/>
    <mergeCell ref="C18:D18"/>
    <mergeCell ref="C19:D19"/>
    <mergeCell ref="B5:D5"/>
    <mergeCell ref="C17:D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3201-C7DD-A345-A2A8-5C9C70C90E4C}">
  <dimension ref="A1:O4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7" sqref="F27"/>
    </sheetView>
  </sheetViews>
  <sheetFormatPr baseColWidth="10" defaultColWidth="8.83203125" defaultRowHeight="16" x14ac:dyDescent="0.2"/>
  <cols>
    <col min="1" max="1" width="4" style="1" customWidth="1"/>
    <col min="2" max="2" width="21.1640625" style="1" bestFit="1" customWidth="1"/>
    <col min="3" max="3" width="8.83203125" style="1"/>
    <col min="4" max="4" width="9.1640625" style="23" bestFit="1" customWidth="1"/>
    <col min="5" max="5" width="8.83203125" style="1"/>
    <col min="6" max="6" width="9.1640625" style="23" bestFit="1" customWidth="1"/>
    <col min="8" max="8" width="9.1640625" style="23" bestFit="1" customWidth="1"/>
    <col min="10" max="12" width="8.83203125" style="1"/>
    <col min="13" max="14" width="9.1640625" style="1" bestFit="1" customWidth="1"/>
    <col min="15" max="16384" width="8.83203125" style="1"/>
  </cols>
  <sheetData>
    <row r="1" spans="1:15" ht="15" x14ac:dyDescent="0.2">
      <c r="C1" s="22" t="s">
        <v>11</v>
      </c>
      <c r="D1" s="18" t="s">
        <v>12</v>
      </c>
      <c r="E1" s="22" t="s">
        <v>13</v>
      </c>
      <c r="F1" s="18" t="s">
        <v>14</v>
      </c>
      <c r="G1" s="22" t="s">
        <v>15</v>
      </c>
      <c r="H1" s="18" t="s">
        <v>16</v>
      </c>
      <c r="I1" s="22"/>
      <c r="J1" s="21"/>
      <c r="K1" s="21"/>
      <c r="L1" s="21"/>
      <c r="M1" s="22" t="s">
        <v>17</v>
      </c>
      <c r="N1" s="22" t="s">
        <v>18</v>
      </c>
      <c r="O1" s="22" t="s">
        <v>19</v>
      </c>
    </row>
    <row r="2" spans="1:15" ht="15" x14ac:dyDescent="0.2">
      <c r="A2" s="16"/>
      <c r="C2" s="22"/>
      <c r="D2" s="28">
        <v>43555</v>
      </c>
      <c r="E2" s="22"/>
      <c r="F2" s="28">
        <v>43921</v>
      </c>
      <c r="G2" s="1"/>
      <c r="H2" s="28">
        <v>44286</v>
      </c>
      <c r="I2" s="1"/>
      <c r="J2" s="22"/>
      <c r="K2" s="22"/>
      <c r="L2" s="22"/>
      <c r="M2" s="27">
        <v>43921</v>
      </c>
      <c r="N2" s="27">
        <v>44286</v>
      </c>
      <c r="O2" s="29" t="s">
        <v>38</v>
      </c>
    </row>
    <row r="3" spans="1:15" ht="15" x14ac:dyDescent="0.2">
      <c r="A3" s="10"/>
      <c r="B3" s="16" t="s">
        <v>10</v>
      </c>
      <c r="G3" s="1"/>
      <c r="I3" s="1"/>
      <c r="M3" s="24">
        <v>9.3959869999999999</v>
      </c>
      <c r="N3" s="24">
        <v>8.5106210000000004</v>
      </c>
    </row>
    <row r="4" spans="1:15" ht="15" x14ac:dyDescent="0.2">
      <c r="B4" s="1" t="s">
        <v>20</v>
      </c>
      <c r="G4" s="1"/>
      <c r="I4" s="1"/>
      <c r="M4" s="25">
        <v>3.4878119999999999</v>
      </c>
      <c r="N4" s="25">
        <v>4.247452</v>
      </c>
    </row>
    <row r="5" spans="1:15" ht="15" x14ac:dyDescent="0.2">
      <c r="B5" s="16" t="s">
        <v>21</v>
      </c>
      <c r="G5" s="1"/>
      <c r="I5" s="1"/>
      <c r="M5" s="24">
        <f>M3-M4</f>
        <v>5.908175</v>
      </c>
      <c r="N5" s="24">
        <f>N3-N4</f>
        <v>4.2631690000000004</v>
      </c>
    </row>
    <row r="6" spans="1:15" ht="15" x14ac:dyDescent="0.2">
      <c r="B6" s="1" t="s">
        <v>22</v>
      </c>
      <c r="G6" s="1"/>
      <c r="I6" s="1"/>
      <c r="M6" s="25">
        <v>6.547479</v>
      </c>
      <c r="N6" s="25">
        <v>7.9338610000000003</v>
      </c>
    </row>
    <row r="7" spans="1:15" ht="15" x14ac:dyDescent="0.2">
      <c r="B7" s="1" t="s">
        <v>23</v>
      </c>
      <c r="G7" s="1"/>
      <c r="I7" s="1"/>
      <c r="M7" s="25">
        <v>0.25792999999999999</v>
      </c>
      <c r="N7" s="25">
        <v>0.301817</v>
      </c>
    </row>
    <row r="8" spans="1:15" ht="15" x14ac:dyDescent="0.2">
      <c r="B8" s="1" t="s">
        <v>25</v>
      </c>
      <c r="G8" s="1"/>
      <c r="I8" s="1"/>
      <c r="M8" s="25">
        <v>2.1878039999999999</v>
      </c>
      <c r="N8" s="17">
        <v>0</v>
      </c>
    </row>
    <row r="9" spans="1:15" ht="15" x14ac:dyDescent="0.2">
      <c r="B9" s="16" t="s">
        <v>24</v>
      </c>
      <c r="G9" s="1"/>
      <c r="I9" s="1"/>
      <c r="M9" s="24">
        <f>M5-M6+M7+M8</f>
        <v>1.8064299999999998</v>
      </c>
      <c r="N9" s="24">
        <f>N5-N6+N7-N8</f>
        <v>-3.3688750000000001</v>
      </c>
    </row>
    <row r="10" spans="1:15" ht="15" x14ac:dyDescent="0.2">
      <c r="B10" s="1" t="s">
        <v>26</v>
      </c>
      <c r="G10" s="1"/>
      <c r="I10" s="1"/>
      <c r="M10" s="25">
        <v>0.159749</v>
      </c>
      <c r="N10" s="25">
        <v>0.18939700000000001</v>
      </c>
    </row>
    <row r="11" spans="1:15" ht="15" x14ac:dyDescent="0.2">
      <c r="B11" s="16" t="s">
        <v>27</v>
      </c>
      <c r="G11" s="1"/>
      <c r="I11" s="1"/>
      <c r="M11" s="24">
        <f>M9-M10</f>
        <v>1.6466809999999998</v>
      </c>
      <c r="N11" s="24">
        <f>N9-N10</f>
        <v>-3.5582720000000001</v>
      </c>
    </row>
    <row r="12" spans="1:15" ht="15" x14ac:dyDescent="0.2">
      <c r="B12" s="1" t="s">
        <v>37</v>
      </c>
      <c r="G12" s="1"/>
      <c r="I12" s="1"/>
      <c r="M12" s="25">
        <v>-1.2380009999999999</v>
      </c>
      <c r="N12" s="25">
        <v>-1.0306709999999999</v>
      </c>
    </row>
    <row r="13" spans="1:15" ht="15" x14ac:dyDescent="0.2">
      <c r="B13" s="16" t="s">
        <v>28</v>
      </c>
      <c r="G13" s="1"/>
      <c r="I13" s="1"/>
      <c r="M13" s="24">
        <f>M11-M12</f>
        <v>2.8846819999999997</v>
      </c>
      <c r="N13" s="24">
        <f>N11-N12</f>
        <v>-2.5276010000000002</v>
      </c>
    </row>
    <row r="15" spans="1:15" ht="15" x14ac:dyDescent="0.2">
      <c r="B15" s="1" t="s">
        <v>29</v>
      </c>
      <c r="G15" s="1"/>
      <c r="I15" s="1"/>
      <c r="M15" s="26">
        <f>M5/M3</f>
        <v>0.62879769842167721</v>
      </c>
      <c r="N15" s="26">
        <f>N5/N3</f>
        <v>0.50092337562676104</v>
      </c>
    </row>
    <row r="16" spans="1:15" ht="15" x14ac:dyDescent="0.2">
      <c r="B16" s="1" t="s">
        <v>30</v>
      </c>
      <c r="D16" s="19"/>
      <c r="F16" s="19"/>
      <c r="G16" s="1"/>
      <c r="H16" s="19"/>
      <c r="I16" s="1"/>
      <c r="M16" s="26">
        <f>M9/M3</f>
        <v>0.19225548098353049</v>
      </c>
      <c r="N16" s="26">
        <f>N9/N3</f>
        <v>-0.39584361705215165</v>
      </c>
    </row>
    <row r="17" spans="1:14" ht="15" x14ac:dyDescent="0.2">
      <c r="B17" s="1" t="s">
        <v>31</v>
      </c>
      <c r="G17" s="1"/>
      <c r="I17" s="1"/>
      <c r="M17" s="26">
        <f>M11/M3</f>
        <v>0.17525364817980271</v>
      </c>
      <c r="N17" s="26">
        <f>N11/N3</f>
        <v>-0.4180978097837984</v>
      </c>
    </row>
    <row r="18" spans="1:14" ht="15" x14ac:dyDescent="0.2">
      <c r="B18" s="1" t="s">
        <v>32</v>
      </c>
      <c r="G18" s="1"/>
      <c r="I18" s="1"/>
      <c r="M18" s="26">
        <f>M13/M3</f>
        <v>0.30701213188140852</v>
      </c>
      <c r="N18" s="26">
        <f>N13/N3</f>
        <v>-0.29699372113973821</v>
      </c>
    </row>
    <row r="20" spans="1:14" ht="15" x14ac:dyDescent="0.2">
      <c r="B20" s="1" t="s">
        <v>33</v>
      </c>
      <c r="G20" s="1"/>
      <c r="I20" s="1"/>
    </row>
    <row r="21" spans="1:14" ht="15" x14ac:dyDescent="0.2">
      <c r="B21" s="1" t="s">
        <v>34</v>
      </c>
      <c r="G21" s="1"/>
      <c r="I21" s="1"/>
      <c r="M21" s="17">
        <v>0</v>
      </c>
      <c r="N21" s="26">
        <f>N3/M3-1</f>
        <v>-9.4228099719593006E-2</v>
      </c>
    </row>
    <row r="22" spans="1:14" ht="15" x14ac:dyDescent="0.2">
      <c r="B22" s="1" t="s">
        <v>35</v>
      </c>
      <c r="G22" s="1"/>
      <c r="I22" s="1"/>
      <c r="M22" s="17">
        <v>0</v>
      </c>
      <c r="N22" s="17">
        <v>0</v>
      </c>
    </row>
    <row r="23" spans="1:14" ht="15" x14ac:dyDescent="0.2">
      <c r="B23" s="1" t="s">
        <v>36</v>
      </c>
      <c r="G23" s="1"/>
      <c r="I23" s="1"/>
      <c r="M23" s="17">
        <v>0</v>
      </c>
      <c r="N23" s="26">
        <f>N13/M13-1</f>
        <v>-1.8762147786133794</v>
      </c>
    </row>
    <row r="26" spans="1:14" x14ac:dyDescent="0.2">
      <c r="B26" s="30" t="s">
        <v>39</v>
      </c>
    </row>
    <row r="27" spans="1:14" x14ac:dyDescent="0.2">
      <c r="B27" s="1" t="s">
        <v>40</v>
      </c>
      <c r="M27" s="25">
        <v>5.8861650000000001</v>
      </c>
      <c r="N27" s="31">
        <v>6.4977650000000002</v>
      </c>
    </row>
    <row r="28" spans="1:14" x14ac:dyDescent="0.2">
      <c r="B28" s="1" t="s">
        <v>41</v>
      </c>
      <c r="M28" s="31">
        <v>1.4301109999999999</v>
      </c>
      <c r="N28" s="31">
        <v>3.069804</v>
      </c>
    </row>
    <row r="29" spans="1:14" ht="15" x14ac:dyDescent="0.2">
      <c r="A29" s="16"/>
      <c r="B29" s="1" t="s">
        <v>42</v>
      </c>
      <c r="G29" s="1"/>
      <c r="I29" s="1"/>
      <c r="M29" s="31">
        <v>1.731827</v>
      </c>
      <c r="N29" s="31">
        <v>1.8013250000000001</v>
      </c>
    </row>
    <row r="30" spans="1:14" ht="15" x14ac:dyDescent="0.2">
      <c r="A30" s="16"/>
      <c r="B30" s="1" t="s">
        <v>43</v>
      </c>
      <c r="G30" s="1"/>
      <c r="I30" s="1"/>
      <c r="M30" s="31">
        <v>1.0237529999999999</v>
      </c>
      <c r="N30" s="31">
        <v>2.3930669999999998</v>
      </c>
    </row>
    <row r="31" spans="1:14" ht="15" x14ac:dyDescent="0.2">
      <c r="A31" s="16"/>
      <c r="B31" s="1" t="s">
        <v>44</v>
      </c>
      <c r="G31" s="1"/>
      <c r="I31" s="1"/>
      <c r="M31" s="31">
        <f>SUM(M27:M30)</f>
        <v>10.071856</v>
      </c>
      <c r="N31" s="31">
        <f>SUM(N27:N30)</f>
        <v>13.761961000000001</v>
      </c>
    </row>
    <row r="32" spans="1:14" ht="15" x14ac:dyDescent="0.2">
      <c r="A32" s="16"/>
      <c r="B32" s="1" t="s">
        <v>45</v>
      </c>
      <c r="G32" s="1"/>
      <c r="I32" s="1"/>
      <c r="M32" s="31">
        <v>1.101588</v>
      </c>
      <c r="N32" s="31">
        <v>2.2178119999999999</v>
      </c>
    </row>
    <row r="33" spans="1:14" ht="15" x14ac:dyDescent="0.2">
      <c r="A33" s="16"/>
      <c r="B33" s="1" t="s">
        <v>46</v>
      </c>
      <c r="G33" s="1"/>
      <c r="I33" s="1"/>
      <c r="M33" s="31">
        <v>3.1478350000000002</v>
      </c>
      <c r="N33" s="31">
        <v>4.1278280000000001</v>
      </c>
    </row>
    <row r="34" spans="1:14" x14ac:dyDescent="0.2">
      <c r="B34" s="16" t="s">
        <v>6</v>
      </c>
      <c r="C34" s="16"/>
      <c r="D34" s="20"/>
      <c r="E34" s="16"/>
      <c r="F34" s="20"/>
      <c r="G34" s="3"/>
      <c r="H34" s="20"/>
      <c r="I34" s="3"/>
      <c r="J34" s="16"/>
      <c r="K34" s="16"/>
      <c r="L34" s="16"/>
      <c r="M34" s="32">
        <v>0.282692</v>
      </c>
      <c r="N34" s="32">
        <v>0.23777899999999999</v>
      </c>
    </row>
    <row r="35" spans="1:14" x14ac:dyDescent="0.2">
      <c r="B35" s="1" t="s">
        <v>47</v>
      </c>
      <c r="M35" s="31">
        <f>M31+M32+M33+M34</f>
        <v>14.603971000000001</v>
      </c>
      <c r="N35" s="31">
        <f>N31+N32+N33+N34</f>
        <v>20.345380000000002</v>
      </c>
    </row>
    <row r="36" spans="1:14" x14ac:dyDescent="0.2">
      <c r="M36" s="31"/>
      <c r="N36" s="31"/>
    </row>
    <row r="37" spans="1:14" x14ac:dyDescent="0.2">
      <c r="B37" s="16" t="s">
        <v>48</v>
      </c>
      <c r="C37" s="16"/>
      <c r="D37" s="20"/>
      <c r="E37" s="16"/>
      <c r="F37" s="20"/>
      <c r="G37" s="3"/>
      <c r="H37" s="20"/>
      <c r="I37" s="3"/>
      <c r="J37" s="16"/>
      <c r="K37" s="16"/>
      <c r="L37" s="16"/>
      <c r="M37" s="32">
        <v>0.13148699999999999</v>
      </c>
      <c r="N37" s="32">
        <v>0.71189599999999997</v>
      </c>
    </row>
    <row r="38" spans="1:14" x14ac:dyDescent="0.2">
      <c r="B38" s="1" t="s">
        <v>49</v>
      </c>
      <c r="M38" s="31">
        <v>1.70357</v>
      </c>
      <c r="N38" s="31">
        <v>1.752065</v>
      </c>
    </row>
    <row r="39" spans="1:14" ht="15" x14ac:dyDescent="0.2">
      <c r="B39" s="1" t="s">
        <v>43</v>
      </c>
      <c r="D39" s="20"/>
      <c r="F39" s="20"/>
      <c r="G39" s="1"/>
      <c r="H39" s="20"/>
      <c r="I39" s="1"/>
      <c r="M39" s="31">
        <v>0.759911</v>
      </c>
      <c r="N39" s="31">
        <v>1.032967</v>
      </c>
    </row>
    <row r="40" spans="1:14" x14ac:dyDescent="0.2">
      <c r="B40" s="1" t="s">
        <v>50</v>
      </c>
      <c r="M40" s="31">
        <v>0.15549499999999999</v>
      </c>
      <c r="N40" s="31">
        <v>0.14727699999999999</v>
      </c>
    </row>
    <row r="41" spans="1:14" x14ac:dyDescent="0.2">
      <c r="B41" s="1" t="s">
        <v>51</v>
      </c>
      <c r="M41" s="31">
        <f>SUM(M37:M40)</f>
        <v>2.7504629999999999</v>
      </c>
      <c r="N41" s="33">
        <f>SUM(N37:N40)</f>
        <v>3.6442049999999995</v>
      </c>
    </row>
    <row r="42" spans="1:14" x14ac:dyDescent="0.2">
      <c r="B42" s="16" t="s">
        <v>52</v>
      </c>
      <c r="C42" s="16"/>
      <c r="D42" s="20"/>
      <c r="E42" s="16"/>
      <c r="F42" s="20"/>
      <c r="G42" s="3"/>
      <c r="H42" s="20"/>
      <c r="I42" s="3"/>
      <c r="J42" s="16"/>
      <c r="K42" s="16"/>
      <c r="L42" s="16"/>
      <c r="M42" s="32">
        <v>8.5678000000000004E-2</v>
      </c>
      <c r="N42" s="32">
        <v>0.205704</v>
      </c>
    </row>
    <row r="43" spans="1:14" x14ac:dyDescent="0.2">
      <c r="B43" s="1" t="s">
        <v>49</v>
      </c>
      <c r="M43" s="31">
        <v>8.7017999999999998E-2</v>
      </c>
      <c r="N43" s="31">
        <v>0.17264599999999999</v>
      </c>
    </row>
    <row r="44" spans="1:14" x14ac:dyDescent="0.2">
      <c r="B44" s="1" t="s">
        <v>53</v>
      </c>
      <c r="M44" s="31">
        <v>8.5585989999999992</v>
      </c>
      <c r="N44" s="31">
        <v>15.385433000000001</v>
      </c>
    </row>
    <row r="45" spans="1:14" x14ac:dyDescent="0.2">
      <c r="B45" s="1" t="s">
        <v>54</v>
      </c>
      <c r="M45" s="31">
        <f>M41+M42+M43+M44</f>
        <v>11.481757999999999</v>
      </c>
      <c r="N45" s="31">
        <f>N41+N42+N43+N44</f>
        <v>19.407988</v>
      </c>
    </row>
    <row r="46" spans="1:14" x14ac:dyDescent="0.2">
      <c r="M46" s="31"/>
      <c r="N46" s="31"/>
    </row>
    <row r="47" spans="1:14" x14ac:dyDescent="0.2">
      <c r="B47" s="1" t="s">
        <v>55</v>
      </c>
      <c r="M47" s="31">
        <v>3.1222129999999999</v>
      </c>
      <c r="N47" s="31">
        <v>0.937392</v>
      </c>
    </row>
    <row r="48" spans="1:14" ht="15" x14ac:dyDescent="0.2">
      <c r="B48" s="1" t="s">
        <v>56</v>
      </c>
      <c r="D48" s="20"/>
      <c r="F48" s="20"/>
      <c r="G48" s="1"/>
      <c r="H48" s="20"/>
      <c r="I48" s="1"/>
      <c r="M48" s="31">
        <f>M45+M47</f>
        <v>14.603971</v>
      </c>
      <c r="N48" s="31">
        <f>N45+N47</f>
        <v>20.345379999999999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Charlie George</cp:lastModifiedBy>
  <dcterms:created xsi:type="dcterms:W3CDTF">2022-06-06T22:15:32Z</dcterms:created>
  <dcterms:modified xsi:type="dcterms:W3CDTF">2022-06-06T22:55:40Z</dcterms:modified>
</cp:coreProperties>
</file>