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A96DC376-8480-4651-9704-46238861994C}" xr6:coauthVersionLast="36" xr6:coauthVersionMax="47" xr10:uidLastSave="{00000000-0000-0000-0000-000000000000}"/>
  <bookViews>
    <workbookView xWindow="0" yWindow="495" windowWidth="33600" windowHeight="18435" activeTab="1" xr2:uid="{535AF958-F70E-BD4A-B34D-19A31EE3734A}"/>
  </bookViews>
  <sheets>
    <sheet name="Main" sheetId="1" r:id="rId1"/>
    <sheet name="Financial Mode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7" i="2" l="1"/>
  <c r="J5" i="2"/>
  <c r="J9" i="2" l="1"/>
  <c r="J13" i="2" s="1"/>
  <c r="J16" i="2" s="1"/>
  <c r="J22" i="2"/>
  <c r="I50" i="2"/>
  <c r="I47" i="2"/>
  <c r="I37" i="2"/>
  <c r="I46" i="2"/>
  <c r="I42" i="2"/>
  <c r="I36" i="2"/>
  <c r="J23" i="2" l="1"/>
  <c r="J25" i="2"/>
  <c r="J18" i="2"/>
  <c r="I33" i="2"/>
  <c r="C9" i="1"/>
  <c r="C10" i="1"/>
  <c r="J24" i="2" l="1"/>
  <c r="J19" i="2"/>
  <c r="C8" i="1"/>
  <c r="I27" i="2" l="1"/>
  <c r="H27" i="2"/>
  <c r="G27" i="2"/>
  <c r="F27" i="2"/>
  <c r="E27" i="2"/>
  <c r="D27" i="2"/>
  <c r="C8" i="2" l="1"/>
  <c r="D8" i="2"/>
  <c r="E8" i="2"/>
  <c r="F8" i="2"/>
  <c r="G8" i="2"/>
  <c r="H8" i="2"/>
  <c r="I8" i="2"/>
  <c r="B8" i="2"/>
  <c r="B5" i="2" l="1"/>
  <c r="C5" i="2"/>
  <c r="E25" i="2"/>
  <c r="E18" i="2"/>
  <c r="E24" i="2" s="1"/>
  <c r="E5" i="2"/>
  <c r="D5" i="2"/>
  <c r="F5" i="2"/>
  <c r="H5" i="2"/>
  <c r="G5" i="2"/>
  <c r="I5" i="2"/>
  <c r="C11" i="1"/>
  <c r="G22" i="2" l="1"/>
  <c r="G9" i="2"/>
  <c r="C22" i="2"/>
  <c r="C9" i="2"/>
  <c r="C13" i="2" s="1"/>
  <c r="C23" i="2" s="1"/>
  <c r="I9" i="2"/>
  <c r="I13" i="2" s="1"/>
  <c r="H22" i="2"/>
  <c r="H9" i="2"/>
  <c r="H13" i="2" s="1"/>
  <c r="H23" i="2" s="1"/>
  <c r="F9" i="2"/>
  <c r="F13" i="2" s="1"/>
  <c r="D9" i="2"/>
  <c r="D13" i="2" s="1"/>
  <c r="E22" i="2"/>
  <c r="E9" i="2"/>
  <c r="E19" i="2"/>
  <c r="B22" i="2"/>
  <c r="B9" i="2"/>
  <c r="B13" i="2" s="1"/>
  <c r="D22" i="2"/>
  <c r="E13" i="2"/>
  <c r="E23" i="2" s="1"/>
  <c r="F22" i="2"/>
  <c r="G13" i="2"/>
  <c r="G23" i="2" s="1"/>
  <c r="I22" i="2"/>
  <c r="C12" i="1"/>
  <c r="H16" i="2" l="1"/>
  <c r="H18" i="2" s="1"/>
  <c r="D23" i="2"/>
  <c r="D16" i="2"/>
  <c r="F23" i="2"/>
  <c r="F16" i="2"/>
  <c r="F25" i="2" s="1"/>
  <c r="I23" i="2"/>
  <c r="I16" i="2"/>
  <c r="I18" i="2" s="1"/>
  <c r="I24" i="2" s="1"/>
  <c r="B16" i="2"/>
  <c r="B18" i="2" s="1"/>
  <c r="B23" i="2"/>
  <c r="C16" i="2"/>
  <c r="D18" i="2"/>
  <c r="D24" i="2" s="1"/>
  <c r="D25" i="2"/>
  <c r="H25" i="2"/>
  <c r="G16" i="2"/>
  <c r="B19" i="2" l="1"/>
  <c r="B24" i="2"/>
  <c r="H19" i="2"/>
  <c r="H24" i="2"/>
  <c r="I25" i="2"/>
  <c r="F18" i="2"/>
  <c r="F24" i="2" s="1"/>
  <c r="D19" i="2"/>
  <c r="C25" i="2"/>
  <c r="C18" i="2"/>
  <c r="C24" i="2" s="1"/>
  <c r="G18" i="2"/>
  <c r="G24" i="2" s="1"/>
  <c r="G25" i="2"/>
  <c r="I19" i="2"/>
  <c r="F19" i="2" l="1"/>
  <c r="C19" i="2"/>
  <c r="G19" i="2"/>
  <c r="B25" i="2" l="1"/>
</calcChain>
</file>

<file path=xl/sharedStrings.xml><?xml version="1.0" encoding="utf-8"?>
<sst xmlns="http://schemas.openxmlformats.org/spreadsheetml/2006/main" count="74" uniqueCount="66">
  <si>
    <t>£WHR</t>
  </si>
  <si>
    <t>Stock Snapshot</t>
  </si>
  <si>
    <t>Price</t>
  </si>
  <si>
    <t>Shares</t>
  </si>
  <si>
    <t>MC</t>
  </si>
  <si>
    <t>Cash</t>
  </si>
  <si>
    <t>Debt</t>
  </si>
  <si>
    <t>Net Cash</t>
  </si>
  <si>
    <t>EV</t>
  </si>
  <si>
    <t>HY21</t>
  </si>
  <si>
    <t>Warehouse REIT Plc.</t>
  </si>
  <si>
    <t>FY20</t>
  </si>
  <si>
    <t>HY20</t>
  </si>
  <si>
    <t>FY19</t>
  </si>
  <si>
    <t>HY19</t>
  </si>
  <si>
    <t>FY18</t>
  </si>
  <si>
    <t>HY18</t>
  </si>
  <si>
    <t>FY17</t>
  </si>
  <si>
    <t>Revenue</t>
  </si>
  <si>
    <t>Property Operating Expenses</t>
  </si>
  <si>
    <t>Gross Profit</t>
  </si>
  <si>
    <t>Administration Expenses</t>
  </si>
  <si>
    <t>Loss on disposal of investment properties</t>
  </si>
  <si>
    <t>Fair value gain on revaluation of investment properties</t>
  </si>
  <si>
    <t>Operating Profit</t>
  </si>
  <si>
    <t>Finance Income</t>
  </si>
  <si>
    <t>Finance Expenses</t>
  </si>
  <si>
    <t>Taxes</t>
  </si>
  <si>
    <t>Net Income</t>
  </si>
  <si>
    <t>Gross Margin %</t>
  </si>
  <si>
    <t>Operating Margin %</t>
  </si>
  <si>
    <t>Net Margin %</t>
  </si>
  <si>
    <t>Tax Rate</t>
  </si>
  <si>
    <t>Operating Profit before gains on investment properties</t>
  </si>
  <si>
    <t>EPS (pence)</t>
  </si>
  <si>
    <t>Property &amp; acquisition provision</t>
  </si>
  <si>
    <t>Realised gain on disposal of investment properties</t>
  </si>
  <si>
    <t>-</t>
  </si>
  <si>
    <t>Operating Expenses</t>
  </si>
  <si>
    <t>Revenue Y/Y</t>
  </si>
  <si>
    <t>Pretax Income</t>
  </si>
  <si>
    <t>FY22</t>
  </si>
  <si>
    <t>FY23</t>
  </si>
  <si>
    <t>FY24</t>
  </si>
  <si>
    <t>FY21</t>
  </si>
  <si>
    <t>HY22</t>
  </si>
  <si>
    <t>HY23</t>
  </si>
  <si>
    <t>HY24</t>
  </si>
  <si>
    <t>CHECK PRESS RELEASE EARNINGS FOR FULL YEARS</t>
  </si>
  <si>
    <t>Real Estate Investment Trust in Warehouses for e-Commerce</t>
  </si>
  <si>
    <t>Balance Sheet</t>
  </si>
  <si>
    <t>Investment Property</t>
  </si>
  <si>
    <t>Interest Rate Derivatives</t>
  </si>
  <si>
    <t>Non-Current Assets</t>
  </si>
  <si>
    <t>Trade &amp; Other Receivable</t>
  </si>
  <si>
    <t>Current Assets</t>
  </si>
  <si>
    <t>Interest-bearing loans &amp; borrowings</t>
  </si>
  <si>
    <t>Other payables &amp; accrued expenses</t>
  </si>
  <si>
    <t>Head lease liability</t>
  </si>
  <si>
    <t>Non-Current Liabilities</t>
  </si>
  <si>
    <t>Deferred Income</t>
  </si>
  <si>
    <t>Current Liabilities</t>
  </si>
  <si>
    <t>Total Assets</t>
  </si>
  <si>
    <t>Total Liabilities</t>
  </si>
  <si>
    <t>Shareholder Equity</t>
  </si>
  <si>
    <t>Liabilities +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</si>
</sst>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"/>
    <numFmt numFmtId="165" formatCode="#,##0.00;[Red]\ \ \-\ #,##0.00\ ;&quot;-&quot;"/>
    <numFmt numFmtId="166" formatCode="0.0"/>
    <numFmt numFmtId="167" formatCode="#,##0.000;[Red]\ \ \-\ #,##0.000\ ;&quot;-&quot;"/>
    <numFmt numFmtId="168" formatCode="#,##0.000"/>
  </numFmts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2" tint="-0.74999237037263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4" fillId="0" borderId="0" applyFont="0" applyFill="0" applyBorder="0" applyAlignment="0" applyProtection="0"/>
    <xf numFmtId="0" fontId="3" fillId="2" borderId="0" applyNumberFormat="0" applyBorder="0" applyAlignment="0" applyProtection="0"/>
    <xf numFmtId="0" fontId="10" fillId="5" borderId="0" applyNumberFormat="0" applyBorder="0" applyAlignment="0" applyProtection="0"/>
  </cellStyleXfs>
  <cellXfs count="58">
    <xf numFmtId="0" fontId="0" fillId="0" borderId="0" xfId="0"/>
    <xf numFmtId="0" fontId="6" fillId="0" borderId="0" xfId="0" applyFont="1"/>
    <xf numFmtId="0" fontId="5" fillId="0" borderId="0" xfId="0" applyFont="1"/>
    <xf numFmtId="0" fontId="7" fillId="0" borderId="0" xfId="0" applyFont="1"/>
    <xf numFmtId="0" fontId="3" fillId="0" borderId="0" xfId="0" applyFont="1"/>
    <xf numFmtId="164" fontId="7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7" fillId="0" borderId="0" xfId="0" applyNumberFormat="1" applyFont="1"/>
    <xf numFmtId="165" fontId="8" fillId="0" borderId="0" xfId="0" applyNumberFormat="1" applyFont="1" applyAlignment="1">
      <alignment horizontal="right"/>
    </xf>
    <xf numFmtId="2" fontId="3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  <xf numFmtId="167" fontId="3" fillId="0" borderId="0" xfId="0" applyNumberFormat="1" applyFont="1"/>
    <xf numFmtId="4" fontId="7" fillId="0" borderId="0" xfId="0" applyNumberFormat="1" applyFont="1"/>
    <xf numFmtId="166" fontId="3" fillId="0" borderId="0" xfId="0" applyNumberFormat="1" applyFont="1"/>
    <xf numFmtId="9" fontId="3" fillId="0" borderId="0" xfId="1" applyFont="1"/>
    <xf numFmtId="10" fontId="3" fillId="0" borderId="0" xfId="1" applyNumberFormat="1" applyFont="1"/>
    <xf numFmtId="0" fontId="7" fillId="0" borderId="0" xfId="0" applyFont="1" applyAlignment="1">
      <alignment horizontal="right"/>
    </xf>
    <xf numFmtId="165" fontId="7" fillId="0" borderId="0" xfId="0" applyNumberFormat="1" applyFont="1"/>
    <xf numFmtId="9" fontId="7" fillId="0" borderId="0" xfId="1" applyFont="1"/>
    <xf numFmtId="9" fontId="3" fillId="0" borderId="0" xfId="1" applyNumberFormat="1" applyFont="1"/>
    <xf numFmtId="1" fontId="3" fillId="0" borderId="0" xfId="0" applyNumberFormat="1" applyFont="1"/>
    <xf numFmtId="0" fontId="7" fillId="4" borderId="4" xfId="0" applyFont="1" applyFill="1" applyBorder="1"/>
    <xf numFmtId="0" fontId="7" fillId="4" borderId="6" xfId="0" applyFont="1" applyFill="1" applyBorder="1"/>
    <xf numFmtId="0" fontId="9" fillId="0" borderId="0" xfId="0" applyFont="1" applyAlignment="1">
      <alignment horizontal="left" vertical="center"/>
    </xf>
    <xf numFmtId="4" fontId="3" fillId="0" borderId="0" xfId="0" applyNumberFormat="1" applyFont="1" applyFill="1" applyBorder="1"/>
    <xf numFmtId="0" fontId="3" fillId="0" borderId="5" xfId="2" applyFill="1" applyBorder="1"/>
    <xf numFmtId="164" fontId="3" fillId="0" borderId="0" xfId="0" applyNumberFormat="1" applyFont="1" applyFill="1" applyBorder="1"/>
    <xf numFmtId="0" fontId="3" fillId="0" borderId="5" xfId="2" applyFill="1" applyBorder="1" applyAlignment="1">
      <alignment horizontal="right"/>
    </xf>
    <xf numFmtId="164" fontId="3" fillId="0" borderId="5" xfId="0" applyNumberFormat="1" applyFont="1" applyFill="1" applyBorder="1"/>
    <xf numFmtId="164" fontId="3" fillId="0" borderId="5" xfId="0" applyNumberFormat="1" applyFont="1" applyFill="1" applyBorder="1" applyAlignment="1">
      <alignment horizontal="right"/>
    </xf>
    <xf numFmtId="164" fontId="3" fillId="0" borderId="7" xfId="0" applyNumberFormat="1" applyFont="1" applyFill="1" applyBorder="1"/>
    <xf numFmtId="164" fontId="3" fillId="0" borderId="8" xfId="0" applyNumberFormat="1" applyFont="1" applyFill="1" applyBorder="1"/>
    <xf numFmtId="0" fontId="2" fillId="0" borderId="0" xfId="0" applyFont="1"/>
    <xf numFmtId="14" fontId="11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8" fontId="2" fillId="0" borderId="0" xfId="0" applyNumberFormat="1" applyFont="1" applyAlignment="1">
      <alignment horizontal="right"/>
    </xf>
    <xf numFmtId="168" fontId="3" fillId="0" borderId="0" xfId="0" applyNumberFormat="1" applyFont="1"/>
    <xf numFmtId="164" fontId="12" fillId="0" borderId="0" xfId="0" applyNumberFormat="1" applyFont="1"/>
    <xf numFmtId="0" fontId="7" fillId="3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10" fillId="5" borderId="0" xfId="3" applyAlignment="1">
      <alignment horizontal="center"/>
    </xf>
    <xf numFmtId="0" fontId="1" fillId="0" borderId="0" xfId="0" applyFont="1"/>
    <xf numFmtId="164" fontId="1" fillId="0" borderId="0" xfId="0" applyNumberFormat="1" applyFont="1"/>
    <xf numFmtId="0" fontId="13" fillId="0" borderId="0" xfId="0" applyFont="1" applyAlignment="1">
      <alignment horizontal="right"/>
    </xf>
    <xf numFmtId="14" fontId="14" fillId="0" borderId="0" xfId="0" applyNumberFormat="1" applyFont="1" applyAlignment="1">
      <alignment horizontal="right"/>
    </xf>
    <xf numFmtId="0" fontId="13" fillId="0" borderId="0" xfId="0" applyFont="1"/>
    <xf numFmtId="0" fontId="12" fillId="0" borderId="0" xfId="0" applyFont="1"/>
    <xf numFmtId="164" fontId="13" fillId="0" borderId="0" xfId="0" applyNumberFormat="1" applyFont="1" applyAlignment="1">
      <alignment horizontal="right"/>
    </xf>
    <xf numFmtId="165" fontId="12" fillId="0" borderId="0" xfId="0" applyNumberFormat="1" applyFont="1" applyAlignment="1">
      <alignment horizontal="right"/>
    </xf>
    <xf numFmtId="164" fontId="13" fillId="0" borderId="0" xfId="0" applyNumberFormat="1" applyFont="1"/>
    <xf numFmtId="165" fontId="12" fillId="0" borderId="0" xfId="0" applyNumberFormat="1" applyFont="1"/>
    <xf numFmtId="4" fontId="13" fillId="0" borderId="0" xfId="0" applyNumberFormat="1" applyFont="1"/>
    <xf numFmtId="166" fontId="12" fillId="0" borderId="0" xfId="0" applyNumberFormat="1" applyFont="1"/>
    <xf numFmtId="9" fontId="12" fillId="0" borderId="0" xfId="1" applyFont="1"/>
    <xf numFmtId="9" fontId="12" fillId="0" borderId="0" xfId="1" applyNumberFormat="1" applyFont="1"/>
    <xf numFmtId="9" fontId="13" fillId="0" borderId="0" xfId="1" applyFont="1"/>
  </cellXfs>
  <cellStyles count="4">
    <cellStyle name="20% - Accent3" xfId="2" builtinId="38"/>
    <cellStyle name="Bad" xfId="3" builtinId="27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33</xdr:row>
      <xdr:rowOff>0</xdr:rowOff>
    </xdr:from>
    <xdr:to>
      <xdr:col>9</xdr:col>
      <xdr:colOff>304800</xdr:colOff>
      <xdr:row>34</xdr:row>
      <xdr:rowOff>104775</xdr:rowOff>
    </xdr:to>
    <xdr:sp macro="" textlink="">
      <xdr:nvSpPr>
        <xdr:cNvPr id="2049" name="AutoShape 1" descr="data:image/png;base64,iVBORw0KGgoAAAANSUhEUgAAAHcAAAB3CAMAAAAO5y+4AAAAk1BMVEUAZ0v///8AZEcAYkQAX0AAWDYAXDwUd10YemHc5OHv9vT5+vqIuKqZvLFtpJR4pJVvnY45eWPm8vAtdV3L4txSloPg6uc9g21RiXZ2nI6lvbSFrJ/Z6eWxxb0jgGgAbFC60srH1c+vzcQ9inRJjXlckH6iyL4db1UwfWZll4ZjoY9HgWzQ3tmTsaYAUCrB29N5rqANOjTiAAALcUlEQVRogb2bi3ayOhOGIYlgg4hFRCu04AlP+OP9X90/kwRIEFv9duusvfqlMfLk8CYzE7ot27TwsBn7FeeeZ/+pWZ3fqz2lzGEZ0FdlGvO/wne5RWahEQJ0MtxOLp95lPK/5yaWZkin2WExSS5Flf7q0LvcgFhdQ7q1n54Xx6tfhX/D9Xb0hlvTwSxrv5+fQHe/zU3Pt+O9Hb0zsL5Ofh6H/J911+FWh5+4Nb5WfV6Wafg8vcNd7x/DtmNnlguqX67z6Kml73D9Z7AanWbT+e4jKfJHVd/hXu7J6hE6tbL9+3kHc//z0E0un/wzt6ZLA92N8tC7f9qa3HT7oKx+7gDoziFIfwPZ3+JNbvmonJ+gM3dzTD5XHdWb3FX2q1gFl6qfHxO/aFTf4bI/4DZ0SkD1i0ngryPP5C7/jlvTCSV42BpcHvxHOT9qdGNww9nvyuo+d2xw4+GLuMw3ua+hWpZTGdzSeRGXcYNb/LWclZHM5I5fJGeyMfavt3mZnE2u+zI5G+ckf9HyWk5ucF8mZ1Ia3JfJeZga3JfJeRsb3JfJecIN7svkfPF0rvcirEU/jXgjehXXyg1u8SIuOVQG9/oq7jY1uMdXyfkYGtzFq7iJrXPD91fN88XgRlOTqxL8pmzdlPXaJjMyP+7WoWWFwe2kvvvZeDxWaUsG5ZO66DmcoOxiae4Xxag+WulxXNvinOHX6Fg38RX5hGlucDup7x4/XQtPQeYgQG8mEBQnKRYP8fFbX2ogTtwKhftzqB3YurUhsniaxk1Mr0ATDwGi5wHeo8hcIsPuLMFhkvdUbHrlw5w3nRLtqDUwksC4yTTJgutcr5P6il3GxSCzJTYosQ9kHkFTfAYZy+epQ93kYmOTy9vxHm2dG+66ci7rkR0i0eBIcejwtBDHyCLZ3QtruPxyXiwWY/zASxhywwBr0M6NekhgcKN5h8twokvIIOhRtlhStagjhiEhFPAyYyUHLLgBw7wrww5/Su6O3erZN7h51wuSL1iHGBYq82WL6kDIOw4GsxmW4yVb2eRykiuLPhDzzORqD84N7qfVNYb9vhAyhYVOQa78SMkOJ3yAncKOTE92vf80LkM5SC4P5srahH6fGtzlTZBDx+KpFFmjK/bBIlc1zU6BS0strxaG4E4GjDFnLuaZItdLS2FR1cwm2ds6lyc3XJKhXheIsHdYzvcWqvlMLOLG4hJGfDaqx+vlPtgaxwNDN/TsDdvta3CFWjvmgJ+0g//BMkcHViER+1rtlebyAXNc/CoesHIfeeI/7KJl3eHSk8FNu3Kum/gbuco46Vf8EcBwsxWObgSjwzMA41Bj/3prR3K9ai2taI5JNjK4pXuDBYOnprm4TiNnKFcwzSG4SwwINYuY4vI4xg/4DJQnuOFi4AhrI3MnN7ir3ti5kHMXgX/Yr+Uc4n7L1rZhcEiL9fW3WzxX7MSpuTeHkTWIDe5nX65AJvJDHzpFElkGEZNFjFKNheF9VO6ofeRQKrqKfkyO12HKmvW1dS6ca31c4TrAlyB3Ict4IY9LVLyfhQUA5l+k3r/iALcrqtZXKBys8JVfIEODKx3AjQkXbZeyLCZ3lcEOxB7MqTyIhIPyWXNuyLX3Wccf1fuUzgxu+HUrZzD24cmHWGrveFAW50nVNEEnGX8NmvOKLMU4uv5IcZWcG27/xSSZV5yHcovBDHKOF7YO1PFxcw64JTQJBvAzFq4U3Bd8nh8GIdcsVFdySs419+1OCprtgmBSl49BcMwwIgiCYN/MD4XqYIc/JzIsovAdKLNAt8nc9NOKu76XchNKabdMtTpVTUQlaStUTWvqsyw2uNd6vESXvFYmzHHgDKD9n9Vlio2YasR0U3XCuWrcOvohs9FopBKH7DoaXdXaWtNrldrRejyVrpTCZyN1KJANlGdY2M/WEc/90wEbsZFuV7UGJ5NbuynmN2cIGfL6hQOErLU4eSJWVoSP6tZY6LuA/bWNavVe37P+eFJsCo1bT7PBDRWXbEvtCfm8dj8618/IQWsVDTv7KJQz6nzaOjcefMMVkSVYGsl/o34uxa96lXyDlGfy3AhriySXrgxuI+c+7r4STY7nwyKIVOs+Lq5cMp3Oj74dw2qKOCdZGPEkbHaDO/pmnsVjIajAc5EecNvzLe3j4pRMoRW1tlta+yMznlQHfsNtTmfJHeCGY67kDtDjrNUXqYilS3aHa1/3on/YuC+eFKmvxm1eGwnu6viBFgg9MwxlvCY3FunL23DQwxVDiUbHcyZGYc5z1n5b4zbBPPNtw/jEwWAnbXJjOgtxU/RwRawp9LcOMjXPja5SGV/Rpa1z0++4wvs0uTE5YCQd9HH3fh398Hzbycu45LaBiuCurR+4UbMQZBPjshlcEf6hX94VNbmck554kri5wR2Z3FIebb5cX4wn4ybapGN0txtn3XJFWWTPEIXNCqmcpciPeFGfk5mUc2RwG2da6xlPckfp2cEWdVRPLDxwSiLaraVYHJHPYK5GhGeYocBy14yv5Ld3ocHddbjG/hU5Ad8Jj0NIwgWEoYjSORVbC+OQD8jfJguxX5wZVFTDnniSftg6ly++45I5djIOMpiCoY/+IM1kXmbnBwfSoVx0gdCEp8EQxuckbT5Yx8+OI7qdGNzo/TuuZYlNx8vcX5VCK3gaMXF4pit/JbbtJwgO5VCu/Msn9nMp87JypSxH55r5Bjeffs+tmyuBjpnYT3pdeiDyOIUKUQPux/RHHipk38b7yPXboO6O/x23fyiQbuuAtL3BSb/QW87a5AUyf+uWS6aNnAX30i4+TSAFkHEr+I44LmXswTIf/ziFh29+1txYuVAXejyMfRnE0OxaQg1UrIYiY4o1S9GhnrnO9fS3vpnruvXw3bZM8G9TktmGanEncbLtDOqspo6xr9lsth1K7buGZZhy2DrXTH17bwTFb21QeL9OvE2/d09ITga3L/X9EyMjg1s9+7aZOANh9baEpR1ohifXALeaXumg8tYGN3+229NG3fF6bhHjHLIxtCTvkCqxXK/E/Iik7e8WXr08y41G7hDsa3YtwxHEtfQjnokaYa5F3jEdEjXuiW9EAXVl69z+1Pd7biLDF0qdIExwvGmdlgoFSa4QFpuFbl3rGty+m5wfuW3OtATfjFxdI4qLRme8zgnI1uDGz76eM7h0ku4e5LKrwU2ffT1nco/p8VFuYXDLZ9+Cmtwkmj/IdVKDmz/7tlnjEnaIIOoA7iZr7C7X+Dsob/SknJEbSHdO3SSKzriPIC9StgZP0sslrsk9PT/PabzCW9bVKq78d3Fu8LVf2/Yed2Zyn37bDNyoQEu9yVS+soH1NVr0cakuZ9viT1Ll+jp4arhlpLL/R3TF1iZ30H3uI1yhCbrlPn2Y65QG92k5a3p2Ajtgj3Kz2OA+LWd9HzkFX9DHuCKx0rhPy9nYv/sK//TR9Av9ehaJpMbtv5h8kAshU1hkwg9+Neb2cwPjrtw67PcQJplveH6waRVofoEH+GZL25vo99P6rR+ZqTd5bGkbXC9a+8FkMYed2IZkP5ir36K6LmhmqBm+MRg2LbKh6sDK5Mp/wigv/OQ4dy280vuJTm5+6b5hJjeN3V6uMC9My9Vncty4rLlk/C0j8/IuV9Eh4H/LR6cv4vwineziH7g13vNCpFv69P27deR8n9tYmPvj3fl9D9vlUd31cS/mU3/mytGneZF87ED19AHd9VnnwuZBrhp6lK+Xl8n2MdUbtu+86nqKK4cOqofcf7zJnlC9elf/X7iKDslwnPugO3Gx/+OOX6Tm9/+V2xqv/NMcDlvrO9XXfyPwi1xpYeVfj4vzdG/1jl7+EcMfcIV5aVVcksnicKv6Uafpr3Kl8TTKP0H1Q9KufFZ0Gv0BV5jHYzjsa9VT+a7gBdwaD7qvgH7o/h8r/wcq7Ohp1rrWTAAAAABJRU5ErkJggg==">
          <a:extLst>
            <a:ext uri="{FF2B5EF4-FFF2-40B4-BE49-F238E27FC236}">
              <a16:creationId xmlns:a16="http://schemas.microsoft.com/office/drawing/2014/main" id="{8CD5121A-B951-4DFF-8E5D-81667815D9D3}"/>
            </a:ext>
          </a:extLst>
        </xdr:cNvPr>
        <xdr:cNvSpPr>
          <a:spLocks noChangeAspect="1" noChangeArrowheads="1"/>
        </xdr:cNvSpPr>
      </xdr:nvSpPr>
      <xdr:spPr bwMode="auto">
        <a:xfrm>
          <a:off x="6172200" y="615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504825</xdr:colOff>
      <xdr:row>1</xdr:row>
      <xdr:rowOff>19050</xdr:rowOff>
    </xdr:from>
    <xdr:to>
      <xdr:col>5</xdr:col>
      <xdr:colOff>676275</xdr:colOff>
      <xdr:row>5</xdr:row>
      <xdr:rowOff>57150</xdr:rowOff>
    </xdr:to>
    <xdr:pic>
      <xdr:nvPicPr>
        <xdr:cNvPr id="6" name="Picture 5" descr="[svg-to-png output image]">
          <a:extLst>
            <a:ext uri="{FF2B5EF4-FFF2-40B4-BE49-F238E27FC236}">
              <a16:creationId xmlns:a16="http://schemas.microsoft.com/office/drawing/2014/main" id="{CD6EBE77-A545-4C8E-952D-534F668A0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8025" y="2095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59</xdr:row>
      <xdr:rowOff>146050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E9B74093-82D7-954E-8C01-C881AC8FE39A}"/>
            </a:ext>
          </a:extLst>
        </xdr:cNvPr>
        <xdr:cNvCxnSpPr/>
      </xdr:nvCxnSpPr>
      <xdr:spPr>
        <a:xfrm>
          <a:off x="8877300" y="0"/>
          <a:ext cx="0" cy="11195050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</xdr:row>
      <xdr:rowOff>0</xdr:rowOff>
    </xdr:from>
    <xdr:to>
      <xdr:col>0</xdr:col>
      <xdr:colOff>0</xdr:colOff>
      <xdr:row>61</xdr:row>
      <xdr:rowOff>146050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2E4E28BA-6E4A-8E47-A8E5-540508551145}"/>
            </a:ext>
          </a:extLst>
        </xdr:cNvPr>
        <xdr:cNvCxnSpPr/>
      </xdr:nvCxnSpPr>
      <xdr:spPr>
        <a:xfrm>
          <a:off x="0" y="406400"/>
          <a:ext cx="0" cy="11322050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E9BDE-B797-0141-AD58-236A15139C42}">
  <dimension ref="B2:J34"/>
  <sheetViews>
    <sheetView workbookViewId="0">
      <selection activeCell="D23" sqref="D23"/>
    </sheetView>
  </sheetViews>
  <sheetFormatPr defaultColWidth="9" defaultRowHeight="15" x14ac:dyDescent="0.25"/>
  <cols>
    <col min="1" max="1" width="9" style="4"/>
    <col min="2" max="2" width="9" style="4" customWidth="1"/>
    <col min="3" max="16384" width="9" style="4"/>
  </cols>
  <sheetData>
    <row r="2" spans="2:10" ht="18.75" x14ac:dyDescent="0.3">
      <c r="B2" s="1" t="s">
        <v>0</v>
      </c>
    </row>
    <row r="3" spans="2:10" ht="15.75" x14ac:dyDescent="0.25">
      <c r="B3" s="2" t="s">
        <v>10</v>
      </c>
    </row>
    <row r="5" spans="2:10" x14ac:dyDescent="0.25">
      <c r="B5" s="39" t="s">
        <v>1</v>
      </c>
      <c r="C5" s="40"/>
      <c r="D5" s="41"/>
      <c r="I5" s="33"/>
    </row>
    <row r="6" spans="2:10" x14ac:dyDescent="0.25">
      <c r="B6" s="22" t="s">
        <v>2</v>
      </c>
      <c r="C6" s="25">
        <v>1.706</v>
      </c>
      <c r="D6" s="26"/>
      <c r="I6" s="33"/>
    </row>
    <row r="7" spans="2:10" x14ac:dyDescent="0.25">
      <c r="B7" s="22" t="s">
        <v>3</v>
      </c>
      <c r="C7" s="27">
        <v>424.86</v>
      </c>
      <c r="D7" s="28" t="s">
        <v>9</v>
      </c>
      <c r="I7" s="33"/>
    </row>
    <row r="8" spans="2:10" x14ac:dyDescent="0.25">
      <c r="B8" s="22" t="s">
        <v>4</v>
      </c>
      <c r="C8" s="27">
        <f>C6*C7</f>
        <v>724.81115999999997</v>
      </c>
      <c r="D8" s="29"/>
      <c r="G8" s="33"/>
      <c r="I8" s="33"/>
    </row>
    <row r="9" spans="2:10" x14ac:dyDescent="0.25">
      <c r="B9" s="22" t="s">
        <v>5</v>
      </c>
      <c r="C9" s="27">
        <f>24.998</f>
        <v>24.998000000000001</v>
      </c>
      <c r="D9" s="28" t="s">
        <v>9</v>
      </c>
      <c r="I9" s="33"/>
    </row>
    <row r="10" spans="2:10" x14ac:dyDescent="0.25">
      <c r="B10" s="22" t="s">
        <v>6</v>
      </c>
      <c r="C10" s="27">
        <f>260.175+14.168+0.729</f>
        <v>275.072</v>
      </c>
      <c r="D10" s="28" t="s">
        <v>9</v>
      </c>
      <c r="I10" s="33"/>
    </row>
    <row r="11" spans="2:10" x14ac:dyDescent="0.25">
      <c r="B11" s="22" t="s">
        <v>7</v>
      </c>
      <c r="C11" s="27">
        <f>C9-C10</f>
        <v>-250.07400000000001</v>
      </c>
      <c r="D11" s="30"/>
      <c r="I11" s="33"/>
    </row>
    <row r="12" spans="2:10" x14ac:dyDescent="0.25">
      <c r="B12" s="23" t="s">
        <v>8</v>
      </c>
      <c r="C12" s="31">
        <f>C8-C9+C10</f>
        <v>974.88515999999993</v>
      </c>
      <c r="D12" s="32"/>
      <c r="I12" s="33"/>
    </row>
    <row r="13" spans="2:10" x14ac:dyDescent="0.25">
      <c r="I13" s="33"/>
    </row>
    <row r="16" spans="2:10" ht="15.75" x14ac:dyDescent="0.25">
      <c r="J16"/>
    </row>
    <row r="17" spans="2:2" x14ac:dyDescent="0.25">
      <c r="B17" s="33" t="s">
        <v>49</v>
      </c>
    </row>
    <row r="34" spans="10:10" ht="15.75" x14ac:dyDescent="0.25">
      <c r="J34"/>
    </row>
  </sheetData>
  <mergeCells count="1">
    <mergeCell ref="B5:D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A7E9A-02C0-6141-8072-CD0BBD7A29AE}">
  <dimension ref="A1:P50"/>
  <sheetViews>
    <sheetView tabSelected="1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B5" sqref="B5"/>
    </sheetView>
  </sheetViews>
  <sheetFormatPr defaultColWidth="9" defaultRowHeight="15" x14ac:dyDescent="0.25"/>
  <cols>
    <col min="1" max="1" width="44.5" style="4" bestFit="1" customWidth="1"/>
    <col min="2" max="8" width="9" style="4"/>
    <col min="9" max="9" width="9.375" style="4" bestFit="1" customWidth="1"/>
    <col min="10" max="10" width="9" style="48"/>
    <col min="11" max="16384" width="9" style="4"/>
  </cols>
  <sheetData>
    <row r="1" spans="1:16" x14ac:dyDescent="0.25">
      <c r="B1" s="17" t="s">
        <v>17</v>
      </c>
      <c r="C1" s="17" t="s">
        <v>16</v>
      </c>
      <c r="D1" s="17" t="s">
        <v>15</v>
      </c>
      <c r="E1" s="17" t="s">
        <v>14</v>
      </c>
      <c r="F1" s="17" t="s">
        <v>13</v>
      </c>
      <c r="G1" s="17" t="s">
        <v>12</v>
      </c>
      <c r="H1" s="17" t="s">
        <v>11</v>
      </c>
      <c r="I1" s="17" t="s">
        <v>9</v>
      </c>
      <c r="J1" s="45" t="s">
        <v>44</v>
      </c>
      <c r="K1" s="17" t="s">
        <v>45</v>
      </c>
      <c r="L1" s="17" t="s">
        <v>41</v>
      </c>
      <c r="M1" s="17" t="s">
        <v>46</v>
      </c>
      <c r="N1" s="17" t="s">
        <v>42</v>
      </c>
      <c r="O1" s="17" t="s">
        <v>47</v>
      </c>
      <c r="P1" s="17" t="s">
        <v>43</v>
      </c>
    </row>
    <row r="2" spans="1:16" x14ac:dyDescent="0.25">
      <c r="A2" s="24"/>
      <c r="B2" s="17"/>
      <c r="C2" s="17"/>
      <c r="D2" s="17"/>
      <c r="E2" s="17"/>
      <c r="F2" s="34">
        <v>43921</v>
      </c>
      <c r="G2" s="34">
        <v>44104</v>
      </c>
      <c r="H2" s="34">
        <v>44286</v>
      </c>
      <c r="I2" s="34">
        <v>44469</v>
      </c>
      <c r="J2" s="46">
        <v>44651</v>
      </c>
      <c r="K2" s="17"/>
      <c r="L2" s="17"/>
      <c r="M2" s="17"/>
      <c r="N2" s="17"/>
      <c r="O2" s="17"/>
      <c r="P2" s="17"/>
    </row>
    <row r="3" spans="1:16" x14ac:dyDescent="0.25">
      <c r="A3" s="3" t="s">
        <v>18</v>
      </c>
      <c r="B3" s="3">
        <v>6.5659999999999998</v>
      </c>
      <c r="C3" s="3">
        <v>10.736000000000001</v>
      </c>
      <c r="D3" s="3">
        <v>21.984999999999999</v>
      </c>
      <c r="E3" s="3">
        <v>13.579000000000001</v>
      </c>
      <c r="F3" s="3">
        <v>30.053000000000001</v>
      </c>
      <c r="G3" s="3">
        <v>15.731999999999999</v>
      </c>
      <c r="H3" s="3">
        <v>35.758000000000003</v>
      </c>
      <c r="I3" s="3">
        <v>23.433</v>
      </c>
      <c r="J3" s="47">
        <v>48.384999999999998</v>
      </c>
    </row>
    <row r="4" spans="1:16" x14ac:dyDescent="0.25">
      <c r="A4" s="4" t="s">
        <v>19</v>
      </c>
      <c r="B4" s="4">
        <v>0.84099999999999997</v>
      </c>
      <c r="C4" s="4">
        <v>1.8149999999999999</v>
      </c>
      <c r="D4" s="4">
        <v>3.407</v>
      </c>
      <c r="E4" s="4">
        <v>1.6639999999999999</v>
      </c>
      <c r="F4" s="4">
        <v>3.93</v>
      </c>
      <c r="G4" s="4">
        <v>2.2450000000000001</v>
      </c>
      <c r="H4" s="4">
        <v>4.6120000000000001</v>
      </c>
      <c r="I4" s="4">
        <v>2.8</v>
      </c>
      <c r="J4" s="48">
        <v>4.7889999999999997</v>
      </c>
    </row>
    <row r="5" spans="1:16" x14ac:dyDescent="0.25">
      <c r="A5" s="3" t="s">
        <v>20</v>
      </c>
      <c r="B5" s="5">
        <f t="shared" ref="B5:I5" si="0">B3-B4</f>
        <v>5.7249999999999996</v>
      </c>
      <c r="C5" s="5">
        <f t="shared" si="0"/>
        <v>8.9210000000000012</v>
      </c>
      <c r="D5" s="5">
        <f t="shared" si="0"/>
        <v>18.577999999999999</v>
      </c>
      <c r="E5" s="5">
        <f t="shared" si="0"/>
        <v>11.915000000000001</v>
      </c>
      <c r="F5" s="5">
        <f t="shared" si="0"/>
        <v>26.123000000000001</v>
      </c>
      <c r="G5" s="5">
        <f t="shared" si="0"/>
        <v>13.486999999999998</v>
      </c>
      <c r="H5" s="5">
        <f t="shared" si="0"/>
        <v>31.146000000000001</v>
      </c>
      <c r="I5" s="5">
        <f t="shared" si="0"/>
        <v>20.632999999999999</v>
      </c>
      <c r="J5" s="49">
        <f t="shared" ref="J5" si="1">J3-J4</f>
        <v>43.595999999999997</v>
      </c>
    </row>
    <row r="6" spans="1:16" x14ac:dyDescent="0.25">
      <c r="A6" s="4" t="s">
        <v>21</v>
      </c>
      <c r="B6" s="4">
        <v>1.569</v>
      </c>
      <c r="C6" s="4">
        <v>1.67</v>
      </c>
      <c r="D6" s="4">
        <v>3.3980000000000001</v>
      </c>
      <c r="E6" s="4">
        <v>2.2559999999999998</v>
      </c>
      <c r="F6" s="4">
        <v>5.032</v>
      </c>
      <c r="G6" s="4">
        <v>2.7229999999999999</v>
      </c>
      <c r="H6" s="4">
        <v>6.3239999999999998</v>
      </c>
      <c r="I6" s="4">
        <v>3.9209999999999998</v>
      </c>
      <c r="J6" s="48">
        <v>8.2439999999999998</v>
      </c>
      <c r="K6" s="42" t="s">
        <v>48</v>
      </c>
      <c r="L6" s="42"/>
      <c r="M6" s="42"/>
      <c r="N6" s="42"/>
      <c r="O6" s="42"/>
    </row>
    <row r="7" spans="1:16" x14ac:dyDescent="0.25">
      <c r="A7" s="4" t="s">
        <v>35</v>
      </c>
      <c r="B7" s="6">
        <v>0</v>
      </c>
      <c r="C7" s="6">
        <v>2.2040000000000002</v>
      </c>
      <c r="D7" s="6">
        <v>2.1640000000000001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50">
        <v>0</v>
      </c>
    </row>
    <row r="8" spans="1:16" x14ac:dyDescent="0.25">
      <c r="A8" s="4" t="s">
        <v>38</v>
      </c>
      <c r="B8" s="6">
        <f>B6+B7</f>
        <v>1.569</v>
      </c>
      <c r="C8" s="6">
        <f t="shared" ref="C8:I8" si="2">C6+C7</f>
        <v>3.8740000000000001</v>
      </c>
      <c r="D8" s="6">
        <f t="shared" si="2"/>
        <v>5.5620000000000003</v>
      </c>
      <c r="E8" s="6">
        <f t="shared" si="2"/>
        <v>2.2559999999999998</v>
      </c>
      <c r="F8" s="6">
        <f t="shared" si="2"/>
        <v>5.032</v>
      </c>
      <c r="G8" s="6">
        <f t="shared" si="2"/>
        <v>2.7229999999999999</v>
      </c>
      <c r="H8" s="6">
        <f t="shared" si="2"/>
        <v>6.3239999999999998</v>
      </c>
      <c r="I8" s="6">
        <f t="shared" si="2"/>
        <v>3.9209999999999998</v>
      </c>
      <c r="J8" s="50">
        <v>4.8789999999999996</v>
      </c>
    </row>
    <row r="9" spans="1:16" x14ac:dyDescent="0.25">
      <c r="A9" s="3" t="s">
        <v>33</v>
      </c>
      <c r="B9" s="7">
        <f>B5-B8</f>
        <v>4.1559999999999997</v>
      </c>
      <c r="C9" s="7">
        <f t="shared" ref="C9:I9" si="3">C5-C8</f>
        <v>5.0470000000000006</v>
      </c>
      <c r="D9" s="7">
        <f t="shared" si="3"/>
        <v>13.015999999999998</v>
      </c>
      <c r="E9" s="7">
        <f t="shared" si="3"/>
        <v>9.6590000000000007</v>
      </c>
      <c r="F9" s="7">
        <f t="shared" si="3"/>
        <v>21.091000000000001</v>
      </c>
      <c r="G9" s="7">
        <f t="shared" si="3"/>
        <v>10.763999999999999</v>
      </c>
      <c r="H9" s="7">
        <f t="shared" si="3"/>
        <v>24.822000000000003</v>
      </c>
      <c r="I9" s="7">
        <f t="shared" si="3"/>
        <v>16.712</v>
      </c>
      <c r="J9" s="51">
        <f t="shared" ref="J9" si="4">J5-J8</f>
        <v>38.716999999999999</v>
      </c>
    </row>
    <row r="10" spans="1:16" x14ac:dyDescent="0.25">
      <c r="A10" s="4" t="s">
        <v>22</v>
      </c>
      <c r="B10" s="6">
        <v>0</v>
      </c>
      <c r="C10" s="6">
        <v>0</v>
      </c>
      <c r="D10" s="6">
        <v>0</v>
      </c>
      <c r="E10" s="6">
        <v>4.2830000000000004</v>
      </c>
      <c r="F10" s="6">
        <v>0</v>
      </c>
      <c r="G10" s="6">
        <v>4.8000000000000001E-2</v>
      </c>
      <c r="H10" s="6">
        <v>0.05</v>
      </c>
      <c r="I10" s="6">
        <v>0</v>
      </c>
      <c r="J10" s="50">
        <v>0</v>
      </c>
    </row>
    <row r="11" spans="1:16" x14ac:dyDescent="0.25">
      <c r="A11" s="4" t="s">
        <v>23</v>
      </c>
      <c r="B11" s="4">
        <v>5.173</v>
      </c>
      <c r="C11" s="4">
        <v>4.3639999999999999</v>
      </c>
      <c r="D11" s="4">
        <v>11.228999999999999</v>
      </c>
      <c r="E11" s="6">
        <v>0</v>
      </c>
      <c r="F11" s="4">
        <v>5.1040000000000001</v>
      </c>
      <c r="G11" s="4">
        <v>32.659999999999997</v>
      </c>
      <c r="H11" s="4">
        <v>105.023</v>
      </c>
      <c r="I11" s="4">
        <v>73.224000000000004</v>
      </c>
      <c r="J11" s="48">
        <v>163.58600000000001</v>
      </c>
    </row>
    <row r="12" spans="1:16" x14ac:dyDescent="0.25">
      <c r="A12" s="4" t="s">
        <v>36</v>
      </c>
      <c r="B12" s="6">
        <v>0</v>
      </c>
      <c r="C12" s="4">
        <v>3.6789999999999998</v>
      </c>
      <c r="D12" s="4">
        <v>3.4940000000000002</v>
      </c>
      <c r="E12" s="6">
        <v>0</v>
      </c>
      <c r="F12" s="4">
        <v>0.93400000000000005</v>
      </c>
      <c r="G12" s="8" t="s">
        <v>37</v>
      </c>
      <c r="H12" s="8" t="s">
        <v>37</v>
      </c>
      <c r="I12" s="6">
        <v>0</v>
      </c>
      <c r="J12" s="50">
        <v>0</v>
      </c>
    </row>
    <row r="13" spans="1:16" x14ac:dyDescent="0.25">
      <c r="A13" s="3" t="s">
        <v>24</v>
      </c>
      <c r="B13" s="7">
        <f>B9+B12+B11-B10</f>
        <v>9.3290000000000006</v>
      </c>
      <c r="C13" s="7">
        <f>C9+C12+C11-C10</f>
        <v>13.09</v>
      </c>
      <c r="D13" s="7">
        <f>D9+D12+D11-D10</f>
        <v>27.738999999999997</v>
      </c>
      <c r="E13" s="7">
        <f>E9+E12+E11-E10</f>
        <v>5.3760000000000003</v>
      </c>
      <c r="F13" s="7">
        <f>F9+F12+F11-F10</f>
        <v>27.129000000000001</v>
      </c>
      <c r="G13" s="7">
        <f>G9+G11-G10</f>
        <v>43.375999999999991</v>
      </c>
      <c r="H13" s="7">
        <f>H9+H11-H10</f>
        <v>129.79499999999999</v>
      </c>
      <c r="I13" s="7">
        <f>I9+I11-I10</f>
        <v>89.936000000000007</v>
      </c>
      <c r="J13" s="51">
        <f>J9+J11-J10</f>
        <v>202.303</v>
      </c>
    </row>
    <row r="14" spans="1:16" x14ac:dyDescent="0.25">
      <c r="A14" s="4" t="s">
        <v>25</v>
      </c>
      <c r="B14" s="9">
        <v>4.1000000000000002E-2</v>
      </c>
      <c r="C14" s="9">
        <v>1.0999999999999999E-2</v>
      </c>
      <c r="D14" s="9">
        <v>1.0999999999999999E-2</v>
      </c>
      <c r="E14" s="9">
        <v>2.1000000000000001E-2</v>
      </c>
      <c r="F14" s="4">
        <v>0.03</v>
      </c>
      <c r="G14" s="4">
        <v>2.4E-2</v>
      </c>
      <c r="H14" s="4">
        <v>2.5999999999999999E-2</v>
      </c>
      <c r="I14" s="4">
        <v>1.6E-2</v>
      </c>
    </row>
    <row r="15" spans="1:16" x14ac:dyDescent="0.25">
      <c r="A15" s="4" t="s">
        <v>26</v>
      </c>
      <c r="B15" s="4">
        <v>1.0049999999999999</v>
      </c>
      <c r="C15" s="4">
        <v>2.1429999999999998</v>
      </c>
      <c r="D15" s="4">
        <v>4.9720000000000004</v>
      </c>
      <c r="E15" s="6">
        <v>2.5539999999999998</v>
      </c>
      <c r="F15" s="4">
        <v>6.4829999999999997</v>
      </c>
      <c r="G15" s="4">
        <v>3.012</v>
      </c>
      <c r="H15" s="4">
        <v>6.2569999999999997</v>
      </c>
      <c r="I15" s="4">
        <v>3.5059999999999998</v>
      </c>
    </row>
    <row r="16" spans="1:16" x14ac:dyDescent="0.25">
      <c r="A16" s="4" t="s">
        <v>40</v>
      </c>
      <c r="B16" s="10">
        <f>B13+B14-B15</f>
        <v>8.365000000000002</v>
      </c>
      <c r="C16" s="10">
        <f>C13+C14-C15</f>
        <v>10.957999999999998</v>
      </c>
      <c r="D16" s="10">
        <f>D13+D14-D15</f>
        <v>22.777999999999995</v>
      </c>
      <c r="E16" s="10">
        <v>2.843</v>
      </c>
      <c r="F16" s="10">
        <f>F13+F14-F15</f>
        <v>20.676000000000002</v>
      </c>
      <c r="G16" s="10">
        <f>G13+G14-G15</f>
        <v>40.387999999999991</v>
      </c>
      <c r="H16" s="10">
        <f>H13+H14-H15</f>
        <v>123.56399999999999</v>
      </c>
      <c r="I16" s="10">
        <f>I13+I14-I15</f>
        <v>86.446000000000012</v>
      </c>
      <c r="J16" s="38">
        <f>J13+J14-J15</f>
        <v>202.303</v>
      </c>
    </row>
    <row r="17" spans="1:10" x14ac:dyDescent="0.25">
      <c r="A17" s="4" t="s">
        <v>27</v>
      </c>
      <c r="B17" s="11">
        <v>0</v>
      </c>
      <c r="C17" s="11">
        <v>0</v>
      </c>
      <c r="D17" s="12">
        <v>5.0000000000000001E-3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52"/>
    </row>
    <row r="18" spans="1:10" x14ac:dyDescent="0.25">
      <c r="A18" s="3" t="s">
        <v>28</v>
      </c>
      <c r="B18" s="13">
        <f t="shared" ref="B18:I18" si="5">B16-B17</f>
        <v>8.365000000000002</v>
      </c>
      <c r="C18" s="13">
        <f t="shared" si="5"/>
        <v>10.957999999999998</v>
      </c>
      <c r="D18" s="13">
        <f t="shared" si="5"/>
        <v>22.772999999999996</v>
      </c>
      <c r="E18" s="13">
        <f t="shared" si="5"/>
        <v>2.843</v>
      </c>
      <c r="F18" s="13">
        <f t="shared" si="5"/>
        <v>20.676000000000002</v>
      </c>
      <c r="G18" s="13">
        <f t="shared" si="5"/>
        <v>40.387999999999991</v>
      </c>
      <c r="H18" s="13">
        <f t="shared" si="5"/>
        <v>123.56399999999999</v>
      </c>
      <c r="I18" s="13">
        <f t="shared" si="5"/>
        <v>86.446000000000012</v>
      </c>
      <c r="J18" s="53">
        <f t="shared" ref="J18" si="6">J16-J17</f>
        <v>202.303</v>
      </c>
    </row>
    <row r="19" spans="1:10" x14ac:dyDescent="0.25">
      <c r="A19" s="4" t="s">
        <v>34</v>
      </c>
      <c r="B19" s="14">
        <f t="shared" ref="B19:I19" si="7">B18/B20*100</f>
        <v>5.039156626506025</v>
      </c>
      <c r="C19" s="14">
        <f t="shared" si="7"/>
        <v>6.6012048192771084</v>
      </c>
      <c r="D19" s="14">
        <f t="shared" si="7"/>
        <v>13.718674698795178</v>
      </c>
      <c r="E19" s="14">
        <f t="shared" si="7"/>
        <v>1.1853340448951002</v>
      </c>
      <c r="F19" s="14">
        <f t="shared" si="7"/>
        <v>8.6131697014384461</v>
      </c>
      <c r="G19" s="14">
        <f t="shared" si="7"/>
        <v>13.259835384731552</v>
      </c>
      <c r="H19" s="14">
        <f t="shared" si="7"/>
        <v>35.339541481718747</v>
      </c>
      <c r="I19" s="14">
        <f t="shared" si="7"/>
        <v>20.346842033413203</v>
      </c>
      <c r="J19" s="54" t="e">
        <f t="shared" ref="J19" si="8">J18/J20*100</f>
        <v>#DIV/0!</v>
      </c>
    </row>
    <row r="20" spans="1:10" x14ac:dyDescent="0.25">
      <c r="A20" s="4" t="s">
        <v>3</v>
      </c>
      <c r="B20" s="21">
        <v>166</v>
      </c>
      <c r="C20" s="21">
        <v>166</v>
      </c>
      <c r="D20" s="21">
        <v>166</v>
      </c>
      <c r="E20" s="4">
        <v>239.84800000000001</v>
      </c>
      <c r="F20" s="4">
        <v>240.05099999999999</v>
      </c>
      <c r="G20" s="4">
        <v>304.589</v>
      </c>
      <c r="H20" s="4">
        <v>349.64800000000002</v>
      </c>
      <c r="I20" s="4">
        <v>424.86200000000002</v>
      </c>
    </row>
    <row r="22" spans="1:10" x14ac:dyDescent="0.25">
      <c r="A22" s="4" t="s">
        <v>29</v>
      </c>
      <c r="B22" s="15">
        <f t="shared" ref="B22:I22" si="9">B5/B3</f>
        <v>0.87191593055132499</v>
      </c>
      <c r="C22" s="15">
        <f t="shared" si="9"/>
        <v>0.83094262295081978</v>
      </c>
      <c r="D22" s="15">
        <f t="shared" si="9"/>
        <v>0.84503070275187631</v>
      </c>
      <c r="E22" s="15">
        <f t="shared" si="9"/>
        <v>0.87745783931070043</v>
      </c>
      <c r="F22" s="15">
        <f t="shared" si="9"/>
        <v>0.86923102518883311</v>
      </c>
      <c r="G22" s="15">
        <f t="shared" si="9"/>
        <v>0.85729722857869306</v>
      </c>
      <c r="H22" s="20">
        <f t="shared" si="9"/>
        <v>0.87102186923205993</v>
      </c>
      <c r="I22" s="15">
        <f t="shared" si="9"/>
        <v>0.88051039132846842</v>
      </c>
      <c r="J22" s="55">
        <f t="shared" ref="J22" si="10">J5/J3</f>
        <v>0.90102304433192104</v>
      </c>
    </row>
    <row r="23" spans="1:10" x14ac:dyDescent="0.25">
      <c r="A23" s="4" t="s">
        <v>30</v>
      </c>
      <c r="B23" s="15">
        <f>B13/B3</f>
        <v>1.4208041425525435</v>
      </c>
      <c r="C23" s="15">
        <f t="shared" ref="C23:I23" si="11">C13/C3</f>
        <v>1.2192622950819672</v>
      </c>
      <c r="D23" s="15">
        <f t="shared" si="11"/>
        <v>1.2617239026609051</v>
      </c>
      <c r="E23" s="15">
        <f t="shared" si="11"/>
        <v>0.39590544222696811</v>
      </c>
      <c r="F23" s="15">
        <f t="shared" si="11"/>
        <v>0.90270522077662796</v>
      </c>
      <c r="G23" s="15">
        <f t="shared" si="11"/>
        <v>2.75718281210272</v>
      </c>
      <c r="H23" s="15">
        <f t="shared" si="11"/>
        <v>3.6298171038648688</v>
      </c>
      <c r="I23" s="15">
        <f t="shared" si="11"/>
        <v>3.8380062305295954</v>
      </c>
      <c r="J23" s="55">
        <f t="shared" ref="J23" si="12">J13/J3</f>
        <v>4.1811098480934179</v>
      </c>
    </row>
    <row r="24" spans="1:10" x14ac:dyDescent="0.25">
      <c r="A24" s="4" t="s">
        <v>31</v>
      </c>
      <c r="B24" s="15">
        <f>B18/B3</f>
        <v>1.273987206823028</v>
      </c>
      <c r="C24" s="15">
        <f t="shared" ref="C24:I24" si="13">C18/C3</f>
        <v>1.0206780923994037</v>
      </c>
      <c r="D24" s="15">
        <f t="shared" si="13"/>
        <v>1.0358426199681599</v>
      </c>
      <c r="E24" s="15">
        <f t="shared" si="13"/>
        <v>0.20936740555269165</v>
      </c>
      <c r="F24" s="15">
        <f t="shared" si="13"/>
        <v>0.68798456060958979</v>
      </c>
      <c r="G24" s="15">
        <f t="shared" si="13"/>
        <v>2.5672514619883038</v>
      </c>
      <c r="H24" s="15">
        <f t="shared" si="13"/>
        <v>3.455562391632641</v>
      </c>
      <c r="I24" s="20">
        <f t="shared" si="13"/>
        <v>3.6890709682925795</v>
      </c>
      <c r="J24" s="56">
        <f t="shared" ref="J24" si="14">J18/J3</f>
        <v>4.1811098480934179</v>
      </c>
    </row>
    <row r="25" spans="1:10" x14ac:dyDescent="0.25">
      <c r="A25" s="4" t="s">
        <v>32</v>
      </c>
      <c r="B25" s="16">
        <f t="shared" ref="B25:I25" si="15">B17/B16</f>
        <v>0</v>
      </c>
      <c r="C25" s="16">
        <f t="shared" si="15"/>
        <v>0</v>
      </c>
      <c r="D25" s="16">
        <f t="shared" si="15"/>
        <v>2.1951005356045313E-4</v>
      </c>
      <c r="E25" s="15">
        <f t="shared" si="15"/>
        <v>0</v>
      </c>
      <c r="F25" s="15">
        <f t="shared" si="15"/>
        <v>0</v>
      </c>
      <c r="G25" s="15">
        <f t="shared" si="15"/>
        <v>0</v>
      </c>
      <c r="H25" s="15">
        <f t="shared" si="15"/>
        <v>0</v>
      </c>
      <c r="I25" s="15">
        <f t="shared" si="15"/>
        <v>0</v>
      </c>
      <c r="J25" s="55">
        <f t="shared" ref="J25" si="16">J17/J16</f>
        <v>0</v>
      </c>
    </row>
    <row r="27" spans="1:10" x14ac:dyDescent="0.25">
      <c r="A27" s="3" t="s">
        <v>39</v>
      </c>
      <c r="B27" s="18">
        <v>0</v>
      </c>
      <c r="C27" s="18">
        <v>0</v>
      </c>
      <c r="D27" s="19">
        <f t="shared" ref="D27:J27" si="17">D3/B3-1</f>
        <v>2.3483094730429483</v>
      </c>
      <c r="E27" s="19">
        <f t="shared" si="17"/>
        <v>0.26480998509687037</v>
      </c>
      <c r="F27" s="19">
        <f t="shared" si="17"/>
        <v>0.36697748464862423</v>
      </c>
      <c r="G27" s="19">
        <f t="shared" si="17"/>
        <v>0.1585536490168642</v>
      </c>
      <c r="H27" s="19">
        <f t="shared" si="17"/>
        <v>0.1898312980401291</v>
      </c>
      <c r="I27" s="19">
        <f t="shared" si="17"/>
        <v>0.48951182303585061</v>
      </c>
      <c r="J27" s="57">
        <f t="shared" si="17"/>
        <v>0.35312377649756677</v>
      </c>
    </row>
    <row r="30" spans="1:10" x14ac:dyDescent="0.25">
      <c r="A30" s="3" t="s">
        <v>50</v>
      </c>
    </row>
    <row r="31" spans="1:10" x14ac:dyDescent="0.25">
      <c r="A31" s="33" t="s">
        <v>51</v>
      </c>
      <c r="F31" s="35"/>
      <c r="G31" s="35"/>
      <c r="H31" s="35"/>
      <c r="I31" s="35">
        <v>921.29700000000003</v>
      </c>
    </row>
    <row r="32" spans="1:10" x14ac:dyDescent="0.25">
      <c r="A32" s="33" t="s">
        <v>52</v>
      </c>
      <c r="F32" s="36"/>
      <c r="G32" s="36"/>
      <c r="H32" s="36"/>
      <c r="I32" s="37">
        <v>3.1E-2</v>
      </c>
    </row>
    <row r="33" spans="1:9" x14ac:dyDescent="0.25">
      <c r="A33" s="43" t="s">
        <v>53</v>
      </c>
      <c r="B33" s="43"/>
      <c r="C33" s="43"/>
      <c r="D33" s="43"/>
      <c r="E33" s="43"/>
      <c r="F33" s="44"/>
      <c r="G33" s="44"/>
      <c r="H33" s="44"/>
      <c r="I33" s="44">
        <f>SUM(I31:I32)</f>
        <v>921.32799999999997</v>
      </c>
    </row>
    <row r="34" spans="1:9" x14ac:dyDescent="0.25">
      <c r="A34" s="3" t="s">
        <v>5</v>
      </c>
      <c r="B34" s="3"/>
      <c r="C34" s="3"/>
      <c r="D34" s="3"/>
      <c r="E34" s="3"/>
      <c r="F34" s="7"/>
      <c r="G34" s="7"/>
      <c r="H34" s="7"/>
      <c r="I34" s="7">
        <v>24.998000000000001</v>
      </c>
    </row>
    <row r="35" spans="1:9" x14ac:dyDescent="0.25">
      <c r="A35" s="33" t="s">
        <v>54</v>
      </c>
      <c r="F35" s="10"/>
      <c r="G35" s="10"/>
      <c r="H35" s="10"/>
      <c r="I35" s="10">
        <v>9.4190000000000005</v>
      </c>
    </row>
    <row r="36" spans="1:9" x14ac:dyDescent="0.25">
      <c r="A36" s="3" t="s">
        <v>55</v>
      </c>
      <c r="F36" s="10"/>
      <c r="G36" s="10"/>
      <c r="H36" s="10"/>
      <c r="I36" s="7">
        <f>SUM(I34:I35)</f>
        <v>34.417000000000002</v>
      </c>
    </row>
    <row r="37" spans="1:9" x14ac:dyDescent="0.25">
      <c r="A37" s="3" t="s">
        <v>62</v>
      </c>
      <c r="I37" s="7">
        <f>I36+I33</f>
        <v>955.745</v>
      </c>
    </row>
    <row r="39" spans="1:9" x14ac:dyDescent="0.25">
      <c r="A39" s="33" t="s">
        <v>56</v>
      </c>
      <c r="G39" s="35"/>
      <c r="I39" s="35">
        <v>260.17500000000001</v>
      </c>
    </row>
    <row r="40" spans="1:9" x14ac:dyDescent="0.25">
      <c r="A40" s="33" t="s">
        <v>57</v>
      </c>
      <c r="G40" s="35"/>
      <c r="I40" s="35">
        <v>16.55</v>
      </c>
    </row>
    <row r="41" spans="1:9" x14ac:dyDescent="0.25">
      <c r="A41" s="33" t="s">
        <v>58</v>
      </c>
      <c r="G41" s="35"/>
      <c r="I41" s="35">
        <v>14.167999999999999</v>
      </c>
    </row>
    <row r="42" spans="1:9" x14ac:dyDescent="0.25">
      <c r="A42" s="3" t="s">
        <v>59</v>
      </c>
      <c r="G42" s="10"/>
      <c r="I42" s="7">
        <f>SUM(I39:I41)</f>
        <v>290.89300000000003</v>
      </c>
    </row>
    <row r="43" spans="1:9" x14ac:dyDescent="0.25">
      <c r="A43" s="33" t="s">
        <v>57</v>
      </c>
      <c r="I43" s="10">
        <v>9.141</v>
      </c>
    </row>
    <row r="44" spans="1:9" x14ac:dyDescent="0.25">
      <c r="A44" s="33" t="s">
        <v>60</v>
      </c>
      <c r="I44" s="10">
        <v>7.6159999999999997</v>
      </c>
    </row>
    <row r="45" spans="1:9" x14ac:dyDescent="0.25">
      <c r="A45" s="33" t="s">
        <v>58</v>
      </c>
      <c r="I45" s="10">
        <v>0.72899999999999998</v>
      </c>
    </row>
    <row r="46" spans="1:9" x14ac:dyDescent="0.25">
      <c r="A46" s="33" t="s">
        <v>61</v>
      </c>
      <c r="I46" s="10">
        <f>SUM(I43:I45)</f>
        <v>17.485999999999997</v>
      </c>
    </row>
    <row r="47" spans="1:9" x14ac:dyDescent="0.25">
      <c r="A47" s="3" t="s">
        <v>63</v>
      </c>
      <c r="I47" s="7">
        <f>I46+I42</f>
        <v>308.37900000000002</v>
      </c>
    </row>
    <row r="49" spans="1:9" x14ac:dyDescent="0.25">
      <c r="A49" s="33" t="s">
        <v>64</v>
      </c>
      <c r="I49" s="38">
        <v>574.09100000000001</v>
      </c>
    </row>
    <row r="50" spans="1:9" x14ac:dyDescent="0.25">
      <c r="A50" s="33" t="s">
        <v>65</v>
      </c>
      <c r="I50" s="10">
        <f>I49+I47</f>
        <v>882.47</v>
      </c>
    </row>
  </sheetData>
  <mergeCells count="1">
    <mergeCell ref="K6:O6"/>
  </mergeCells>
  <pageMargins left="0.7" right="0.7" top="0.75" bottom="0.75" header="0.3" footer="0.3"/>
  <pageSetup paperSize="119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Financial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George</dc:creator>
  <cp:lastModifiedBy>me</cp:lastModifiedBy>
  <dcterms:created xsi:type="dcterms:W3CDTF">2022-04-16T13:49:04Z</dcterms:created>
  <dcterms:modified xsi:type="dcterms:W3CDTF">2022-05-24T17:17:02Z</dcterms:modified>
</cp:coreProperties>
</file>