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structure.xml" ContentType="application/vnd.ms-excel.rdrichvaluestructure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7288EFC7-862C-48F9-A92D-1531CD32A35E}" xr6:coauthVersionLast="36" xr6:coauthVersionMax="47" xr10:uidLastSave="{00000000-0000-0000-0000-000000000000}"/>
  <bookViews>
    <workbookView xWindow="675" yWindow="495" windowWidth="32400" windowHeight="18900" activeTab="1" xr2:uid="{B2904301-D094-B04B-9DD3-24058A51C014}"/>
  </bookViews>
  <sheets>
    <sheet name="Industry Screening" sheetId="2" r:id="rId1"/>
    <sheet name="Main" sheetId="1" r:id="rId2"/>
  </sheets>
  <externalReferences>
    <externalReference r:id="rId3"/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I3" i="1" l="1"/>
  <c r="I4" i="1"/>
  <c r="I6" i="1"/>
  <c r="H3" i="1"/>
  <c r="G3" i="1"/>
  <c r="F3" i="1"/>
  <c r="G13" i="1"/>
  <c r="G14" i="1"/>
  <c r="G12" i="1"/>
  <c r="G11" i="1"/>
  <c r="H6" i="1"/>
  <c r="G6" i="1"/>
  <c r="F6" i="1"/>
  <c r="H4" i="1"/>
  <c r="G4" i="1"/>
  <c r="F4" i="1"/>
  <c r="K5" i="1" l="1"/>
  <c r="O5" i="1" l="1"/>
  <c r="N5" i="1"/>
  <c r="G5" i="1"/>
  <c r="F5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I5" i="1" l="1"/>
  <c r="H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</authors>
  <commentList>
    <comment ref="N3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N4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O4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4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N5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5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N6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6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N9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O9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2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<sst xmlns="http://schemas.openxmlformats.org/spreadsheetml/2006/main" count="688" uniqueCount="402">
  <si>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</si>
  <si>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</si>
  <si>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</si>
  <si>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</si>
  <si>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</si>
  <si>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</si>
  <si>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</si>
  <si>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</si>
  <si>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</si>
  <si>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</si>
  <si>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</si>
  <si>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</si>
  <si>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</si>
  <si>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</si>
  <si>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</si>
  <si>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</si>
  <si>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</si>
  <si>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</si>
  <si>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</si>
  <si>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</si>
  <si>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</si>
  <si>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</si>
  <si>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</si>
  <si>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No. Aircraft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</si>
  <si>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</si>
  <si>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</si>
  <si>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</si>
  <si>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</si>
  <si>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</si>
  <si>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</si>
  <si>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</si>
  <si>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</si>
  <si>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</si>
  <si>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</si>
  <si>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</si>
  <si>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</si>
  <si>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</si>
  <si>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</si>
  <si>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</si>
  <si>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</si>
  <si>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</si>
  <si>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</si>
  <si>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</si>
  <si>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</si>
  <si>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</si>
  <si>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</si>
  <si>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</si>
  <si>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</si>
  <si>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</si>
  <si>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</si>
  <si>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</si>
  <si>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</si>
  <si>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</si>
  <si>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</si>
  <si>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</si>
  <si>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</si>
  <si>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</si>
  <si>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</si>
  <si>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</si>
  <si>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</si>
  <si>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</si>
  <si>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</si>
  <si>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</si>
  <si>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</si>
  <si>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</si>
  <si>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</si>
  <si>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</si>
  <si>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</si>
  <si>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</si>
  <si>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</si>
  <si>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</si>
  <si>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</si>
  <si>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</si>
  <si>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</si>
  <si>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</si>
  <si>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</si>
  <si>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</si>
  <si>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</si>
  <si>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</si>
  <si>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</si>
  <si>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</si>
  <si>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</si>
  <si>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</si>
  <si>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</si>
  <si>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</si>
  <si>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</si>
  <si>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</si>
  <si>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</si>
  <si>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</si>
  <si>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</si>
  <si>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</si>
  <si>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</si>
  <si>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</si>
  <si>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</si>
  <si>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</si>
  <si>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</si>
  <si>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</si>
  <si>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</si>
  <si>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</si>
  <si>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</si>
  <si>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</si>
  <si>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</si>
  <si>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</si>
  <si>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</si>
  <si>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</si>
  <si>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</si>
  <si>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</si>
  <si>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</si>
  <si>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</si>
  <si>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</si>
  <si>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</si>
  <si>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</si>
  <si>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</si>
  <si>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</si>
  <si>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</si>
  <si>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</si>
  <si>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</si>
  <si>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</si>
  <si>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</si>
  <si>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</si>
  <si>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</si>
  <si>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</si>
  <si>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</si>
  <si>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</si>
  <si>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</si>
  <si>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</si>
  <si>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</si>
  <si>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</si>
  <si>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</si>
  <si>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</si>
  <si>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</si>
  <si>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</si>
  <si>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</si>
  <si>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</si>
  <si>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</si>
  <si>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</si>
  <si>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</si>
  <si>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</si>
  <si>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</si>
  <si>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</si>
  <si>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</si>
  <si>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</si>
  <si>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</si>
  <si>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</si>
  <si>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</si>
  <si>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</si>
  <si>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</si>
  <si>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</si>
  <si>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</si>
  <si>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</si>
  <si>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</si>
  <si>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</si>
  <si>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</si>
  <si>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</si>
  <si>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</si>
  <si>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</si>
  <si>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</si>
  <si>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</si>
  <si>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</si>
  <si>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</si>
  <si>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</si>
  <si>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</si>
  <si>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</si>
  <si>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</si>
  <si>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</si>
  <si>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</si>
  <si>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</si>
  <si>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</si>
  <si>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</si>
  <si>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</si>
  <si>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</si>
  <si>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</si>
  <si>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</si>
  <si>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</si>
  <si>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</si>
  <si>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</si>
  <si>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</si>
  <si>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</si>
  <si>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</si>
  <si>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</si>
  <si>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</si>
  <si>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</si>
  <si>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</si>
  <si>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</si>
  <si>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</si>
  <si>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</si>
  <si>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</si>
  <si>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</si>
  <si>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</si>
  <si>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</si>
  <si>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</si>
  <si>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</si>
  <si>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</si>
  <si>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</si>
  <si>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</si>
  <si>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</si>
  <si>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</si>
  <si>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</si>
  <si>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</si>
  <si>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</si>
  <si>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</si>
  <si>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</si>
  <si>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</si>
  <si>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</si>
  <si>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</si>
  <si>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</si>
  <si>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</si>
  <si>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</si>
  <si>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</si>
  <si>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</si>
  <si>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</si>
  <si>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</si>
  <si>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</si>
  <si>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</si>
  <si>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</si>
  <si>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</si>
  <si>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</si>
  <si>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</si>
  <si>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</si>
  <si>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</si>
  <si>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</si>
  <si>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</si>
  <si>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</si>
  <si>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</si>
  <si>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</si>
  <si>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</si>
  <si>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</si>
  <si>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</si>
  <si>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</si>
  <si>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</si>
  <si>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</si>
  <si>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</si>
  <si>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</si>
  <si>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</si>
  <si>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</si>
  <si>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</si>
  <si>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</si>
  <si>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</si>
  <si>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</si>
  <si>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</si>
  <si>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</si>
  <si>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</si>
  <si>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</si>
  <si>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</si>
  <si>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</si>
  <si>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</si>
  <si>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</si>
  <si>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</si>
  <si>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</si>
  <si>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</si>
  <si>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</si>
  <si>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</si>
  <si>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</si>
  <si>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</si>
  <si>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</si>
  <si>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</si>
  <si>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</si>
  <si>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</si>
  <si>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</si>
  <si>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</si>
  <si>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</si>
  <si>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</si>
  <si>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</si>
  <si>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</si>
  <si>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</si>
  <si>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</si>
  <si>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</si>
  <si>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</si>
  <si>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</si>
  <si>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</si>
  <si>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</si>
  <si>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</si>
  <si>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</si>
  <si>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</si>
  <si>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</si>
  <si>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</si>
  <si>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</si>
  <si>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</si>
  <si>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</si>
  <si>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</si>
  <si>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</si>
  <si>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</si>
  <si>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</si>
  <si>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</si>
  <si>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</si>
  <si>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</si>
  <si>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</si>
  <si>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</si>
  <si>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</si>
  <si>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</si>
  <si>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</si>
  <si>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</si>
  <si>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</si>
  <si>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</si>
  <si>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</si>
  <si>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</si>
  <si>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</si>
  <si>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</si>
  <si>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</si>
  <si>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</si>
  <si>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</si>
  <si>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</si>
  <si>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</si>
  <si>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</si>
  <si>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</si>
  <si>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</si>
  <si>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</si>
  <si>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</si>
  <si>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</si>
  <si>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</si>
  <si>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</si>
  <si>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</si>
  <si>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</si>
  <si>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</si>
  <si>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</si>
  <si>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</si>
  <si>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</si>
  <si>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</si>
  <si>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</si>
  <si>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</si>
  <si>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</si>
  <si>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</si>
  <si>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</si>
  <si>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</si>
  <si>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</si>
  <si>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</si>
  <si>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</si>
  <si>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</si>
  <si>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</si>
  <si>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</si>
  <si>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</si>
  <si>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</si>
  <si>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</si>
  <si>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</si>
  <si>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</si>
  <si>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</si>
  <si>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</si>
  <si>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</si>
  <si>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</si>
  <si>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</si>
  <si>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</si>
  <si>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</si>
  <si>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</si>
  <si>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</si>
  <si>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</si>
  <si>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</si>
  <si>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</si>
  <si>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</si>
  <si>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</si>
  <si>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</si>
  <si>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</si>
  <si>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</si>
  <si>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</si>
  <si>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</si>
  <si>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</si>
  <si>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</si>
  <si>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</si>
  <si>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</si>
  <si>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</si>
  <si>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</si>
  <si>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</si>
  <si>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</si>
  <si>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</si>
  <si>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</si>
  <si>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</si>
  <si>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</si>
  <si>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</si>
  <si>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</si>
  <si>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</si>
  <si>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</si>
  <si>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</si>
  <si>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</si>
  <si>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</si>
  <si>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</si>
  <si>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</si>
  <si>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</si>
  <si>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</si>
  <si>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</si>
  <si>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</si>
  <si>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</si>
  <si>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</si>
  <si>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</si>
  <si>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</si>
  <si>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</si>
  <si>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</si>
  <si>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</si>
  <si>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</si>
  <si>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</si>
  <si>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</si>
  <si>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</si>
  <si>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</si>
  <si>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</si>
  <si>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</si>
  <si>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</si>
  <si>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</si>
  <si>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</si>
  <si>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</si>
  <si>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</si>
  <si>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</si>
  <si>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</si>
  <si>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</si>
  <si>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Flag carrier for China, 1/3 of "Big Three" chinese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</si>
</sst>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</numFmts>
  <fonts count="1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Relationship Id="rId14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1.2050000000000001</v>
          </cell>
        </row>
        <row r="8">
          <cell r="C8">
            <v>5964.75</v>
          </cell>
        </row>
        <row r="11">
          <cell r="C11">
            <v>0</v>
          </cell>
        </row>
        <row r="12">
          <cell r="C12">
            <v>5964.75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4.5199999999999996</v>
          </cell>
        </row>
        <row r="8">
          <cell r="C8">
            <v>3426.16</v>
          </cell>
        </row>
        <row r="11">
          <cell r="C11">
            <v>478</v>
          </cell>
        </row>
        <row r="12">
          <cell r="C12">
            <v>2948.16</v>
          </cell>
        </row>
      </sheetData>
      <sheetData sheetId="1">
        <row r="31">
          <cell r="I31">
            <v>2.4699599465954607E-2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23.2</v>
          </cell>
        </row>
        <row r="8">
          <cell r="C8">
            <v>2405.84</v>
          </cell>
        </row>
        <row r="11">
          <cell r="C11">
            <v>0</v>
          </cell>
        </row>
        <row r="12">
          <cell r="C12">
            <v>2405.84</v>
          </cell>
        </row>
        <row r="21">
          <cell r="D21">
            <v>153</v>
          </cell>
        </row>
        <row r="22">
          <cell r="D22">
            <v>315</v>
          </cell>
        </row>
      </sheetData>
      <sheetData sheetId="1">
        <row r="25">
          <cell r="L25">
            <v>0.47730688307784791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</sheetData>
      <sheetData sheetId="1"/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12</v>
    <v>00</v>
    <v>0</v>
  </rv>
  <rv s="0">
    <v>12</v>
    <v>52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63;JET2.xlsx" TargetMode="External"/><Relationship Id="rId7" Type="http://schemas.openxmlformats.org/officeDocument/2006/relationships/comments" Target="../comments1.xm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&#163;IA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topLeftCell="A10" workbookViewId="0">
      <selection activeCell="C21" sqref="B7:C21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</row>
    <row r="2" spans="1:14" ht="16.5" x14ac:dyDescent="0.25">
      <c r="A2" s="19" t="s">
        <v>41</v>
      </c>
      <c r="B2" s="6" t="s">
        <v>42</v>
      </c>
      <c r="C2" s="21" t="s">
        <v>43</v>
      </c>
      <c r="D2" s="6" t="s">
        <v>44</v>
      </c>
      <c r="E2" s="7" t="s">
        <v>45</v>
      </c>
      <c r="F2" s="7" t="s">
        <v>46</v>
      </c>
      <c r="G2" s="8">
        <v>45.94</v>
      </c>
      <c r="H2" s="8">
        <v>43.69</v>
      </c>
      <c r="I2" s="8">
        <v>17.64</v>
      </c>
      <c r="J2" s="7" t="s">
        <v>47</v>
      </c>
      <c r="K2" s="9">
        <v>0.64759999999999995</v>
      </c>
      <c r="L2" s="10">
        <v>44756</v>
      </c>
      <c r="M2" s="6" t="s">
        <v>48</v>
      </c>
      <c r="N2" s="11">
        <v>-1.8700000000000001E-2</v>
      </c>
    </row>
    <row r="3" spans="1:14" ht="16.5" x14ac:dyDescent="0.25">
      <c r="A3" s="19" t="s">
        <v>49</v>
      </c>
      <c r="B3" s="6" t="s">
        <v>42</v>
      </c>
      <c r="C3" s="21" t="s">
        <v>50</v>
      </c>
      <c r="D3" s="6" t="s">
        <v>44</v>
      </c>
      <c r="E3" s="7" t="s">
        <v>51</v>
      </c>
      <c r="F3" s="7" t="s">
        <v>52</v>
      </c>
      <c r="G3" s="8">
        <v>51.16</v>
      </c>
      <c r="H3" s="8">
        <v>38.06</v>
      </c>
      <c r="I3" s="8">
        <v>17.64</v>
      </c>
      <c r="J3" s="8" t="s">
        <v>53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54</v>
      </c>
      <c r="B4" s="6" t="s">
        <v>55</v>
      </c>
      <c r="C4" s="21" t="s">
        <v>50</v>
      </c>
      <c r="D4" s="6" t="s">
        <v>44</v>
      </c>
      <c r="E4" s="7" t="s">
        <v>56</v>
      </c>
      <c r="F4" s="7" t="s">
        <v>57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58</v>
      </c>
      <c r="B5" s="6" t="s">
        <v>59</v>
      </c>
      <c r="C5" s="21" t="s">
        <v>43</v>
      </c>
      <c r="D5" s="6" t="s">
        <v>44</v>
      </c>
      <c r="E5" s="7" t="s">
        <v>60</v>
      </c>
      <c r="F5" s="7" t="s">
        <v>61</v>
      </c>
      <c r="G5" s="8">
        <v>45.33</v>
      </c>
      <c r="H5" s="8">
        <v>17.739999999999998</v>
      </c>
      <c r="I5" s="8">
        <v>2.4900000000000002</v>
      </c>
      <c r="J5" s="7" t="s">
        <v>62</v>
      </c>
      <c r="K5" s="9">
        <v>0.77129999999999999</v>
      </c>
      <c r="L5" s="10">
        <v>44770</v>
      </c>
      <c r="M5" s="6" t="s">
        <v>63</v>
      </c>
      <c r="N5" s="11">
        <v>-3.6799999999999999E-2</v>
      </c>
    </row>
    <row r="6" spans="1:14" ht="16.5" x14ac:dyDescent="0.25">
      <c r="A6" s="19" t="s">
        <v>64</v>
      </c>
      <c r="B6" s="6" t="s">
        <v>65</v>
      </c>
      <c r="C6" s="21" t="s">
        <v>66</v>
      </c>
      <c r="D6" s="6" t="s">
        <v>44</v>
      </c>
      <c r="E6" s="7" t="s">
        <v>67</v>
      </c>
      <c r="F6" s="6" t="s">
        <v>68</v>
      </c>
      <c r="G6" s="7">
        <v>16.739999999999998</v>
      </c>
      <c r="H6" s="6" t="s">
        <v>68</v>
      </c>
      <c r="I6" s="8">
        <v>1.65</v>
      </c>
      <c r="J6" s="7" t="s">
        <v>69</v>
      </c>
      <c r="K6" s="13">
        <v>0.4516</v>
      </c>
      <c r="L6" s="10">
        <v>44767</v>
      </c>
      <c r="M6" s="6" t="s">
        <v>70</v>
      </c>
      <c r="N6" s="11">
        <v>-2.86E-2</v>
      </c>
    </row>
    <row r="7" spans="1:14" ht="16.5" x14ac:dyDescent="0.25">
      <c r="A7" s="19" t="s">
        <v>71</v>
      </c>
      <c r="B7" s="6" t="s">
        <v>72</v>
      </c>
      <c r="C7" s="21" t="s">
        <v>73</v>
      </c>
      <c r="D7" s="6" t="s">
        <v>44</v>
      </c>
      <c r="E7" s="7" t="s">
        <v>74</v>
      </c>
      <c r="F7" s="14">
        <v>-171</v>
      </c>
      <c r="G7" s="6" t="s">
        <v>68</v>
      </c>
      <c r="H7" s="6" t="s">
        <v>68</v>
      </c>
      <c r="I7" s="8">
        <v>1.65</v>
      </c>
      <c r="J7" s="8" t="s">
        <v>75</v>
      </c>
      <c r="K7" s="13">
        <v>0.3901</v>
      </c>
      <c r="L7" s="6" t="s">
        <v>68</v>
      </c>
      <c r="M7" s="12">
        <v>14.414999999999999</v>
      </c>
      <c r="N7" s="9">
        <v>1.55E-2</v>
      </c>
    </row>
    <row r="8" spans="1:14" ht="16.5" x14ac:dyDescent="0.25">
      <c r="A8" s="19" t="s">
        <v>76</v>
      </c>
      <c r="B8" s="6" t="s">
        <v>72</v>
      </c>
      <c r="C8" s="21" t="s">
        <v>77</v>
      </c>
      <c r="D8" s="6" t="s">
        <v>44</v>
      </c>
      <c r="E8" s="7" t="s">
        <v>78</v>
      </c>
      <c r="F8" s="14">
        <v>-171</v>
      </c>
      <c r="G8" s="6" t="s">
        <v>68</v>
      </c>
      <c r="H8" s="6" t="s">
        <v>68</v>
      </c>
      <c r="I8" s="8">
        <v>1.65</v>
      </c>
      <c r="J8" s="7" t="s">
        <v>79</v>
      </c>
      <c r="K8" s="13">
        <v>0.29320000000000002</v>
      </c>
      <c r="L8" s="6" t="s">
        <v>68</v>
      </c>
      <c r="M8" s="12">
        <v>14.164999999999999</v>
      </c>
      <c r="N8" s="9">
        <v>1.11E-2</v>
      </c>
    </row>
    <row r="9" spans="1:14" ht="16.5" x14ac:dyDescent="0.25">
      <c r="A9" s="19" t="s">
        <v>76</v>
      </c>
      <c r="B9" s="6" t="s">
        <v>65</v>
      </c>
      <c r="C9" s="21" t="s">
        <v>50</v>
      </c>
      <c r="D9" s="6" t="s">
        <v>44</v>
      </c>
      <c r="E9" s="7" t="s">
        <v>80</v>
      </c>
      <c r="F9" s="15" t="s">
        <v>81</v>
      </c>
      <c r="G9" s="6" t="s">
        <v>68</v>
      </c>
      <c r="H9" s="8">
        <v>189.59</v>
      </c>
      <c r="I9" s="8">
        <v>1.65</v>
      </c>
      <c r="J9" s="8" t="s">
        <v>82</v>
      </c>
      <c r="K9" s="13">
        <v>0.435</v>
      </c>
      <c r="L9" s="6" t="s">
        <v>68</v>
      </c>
      <c r="M9" s="12">
        <v>14.135</v>
      </c>
      <c r="N9" s="9">
        <v>1.6199999999999999E-2</v>
      </c>
    </row>
    <row r="10" spans="1:14" ht="16.5" x14ac:dyDescent="0.25">
      <c r="A10" s="19" t="s">
        <v>83</v>
      </c>
      <c r="B10" s="6" t="s">
        <v>84</v>
      </c>
      <c r="C10" s="21" t="s">
        <v>85</v>
      </c>
      <c r="D10" s="6" t="s">
        <v>44</v>
      </c>
      <c r="E10" s="7" t="s">
        <v>86</v>
      </c>
      <c r="F10" s="8" t="s">
        <v>87</v>
      </c>
      <c r="G10" s="6" t="s">
        <v>68</v>
      </c>
      <c r="H10" s="6" t="s">
        <v>68</v>
      </c>
      <c r="I10" s="8">
        <v>3.79</v>
      </c>
      <c r="J10" s="8">
        <v>686</v>
      </c>
      <c r="K10" s="11">
        <v>0</v>
      </c>
      <c r="L10" s="6" t="s">
        <v>68</v>
      </c>
      <c r="M10" s="6" t="s">
        <v>88</v>
      </c>
      <c r="N10" s="9">
        <v>2.1499999999999998E-2</v>
      </c>
    </row>
    <row r="11" spans="1:14" ht="16.5" x14ac:dyDescent="0.25">
      <c r="A11" s="19">
        <v>753</v>
      </c>
      <c r="B11" s="6" t="s">
        <v>89</v>
      </c>
      <c r="C11" s="21" t="s">
        <v>90</v>
      </c>
      <c r="D11" s="6" t="s">
        <v>44</v>
      </c>
      <c r="E11" s="7" t="s">
        <v>91</v>
      </c>
      <c r="F11" s="8" t="s">
        <v>87</v>
      </c>
      <c r="G11" s="7">
        <v>10.95</v>
      </c>
      <c r="H11" s="6" t="s">
        <v>68</v>
      </c>
      <c r="I11" s="8">
        <v>3.86</v>
      </c>
      <c r="J11" s="7" t="s">
        <v>92</v>
      </c>
      <c r="K11" s="11">
        <v>7.9399999999999998E-2</v>
      </c>
      <c r="L11" s="6" t="s">
        <v>68</v>
      </c>
      <c r="M11" s="6" t="s">
        <v>93</v>
      </c>
      <c r="N11" s="9">
        <v>1.24E-2</v>
      </c>
    </row>
    <row r="12" spans="1:14" ht="16.5" x14ac:dyDescent="0.25">
      <c r="A12" s="19" t="s">
        <v>94</v>
      </c>
      <c r="B12" s="6" t="s">
        <v>95</v>
      </c>
      <c r="C12" s="21" t="s">
        <v>43</v>
      </c>
      <c r="D12" s="6" t="s">
        <v>44</v>
      </c>
      <c r="E12" s="7" t="s">
        <v>96</v>
      </c>
      <c r="F12" s="8" t="s">
        <v>97</v>
      </c>
      <c r="G12" s="6" t="s">
        <v>68</v>
      </c>
      <c r="H12" s="6" t="s">
        <v>68</v>
      </c>
      <c r="I12" s="8">
        <v>12.56</v>
      </c>
      <c r="J12" s="7" t="s">
        <v>98</v>
      </c>
      <c r="K12" s="9">
        <v>0.58950000000000002</v>
      </c>
      <c r="L12" s="10">
        <v>44669</v>
      </c>
      <c r="M12" s="6" t="s">
        <v>99</v>
      </c>
      <c r="N12" s="11">
        <v>-2.93E-2</v>
      </c>
    </row>
    <row r="13" spans="1:14" ht="16.5" x14ac:dyDescent="0.25">
      <c r="A13" s="19" t="s">
        <v>94</v>
      </c>
      <c r="B13" s="6" t="s">
        <v>100</v>
      </c>
      <c r="C13" s="21" t="s">
        <v>66</v>
      </c>
      <c r="D13" s="6" t="s">
        <v>44</v>
      </c>
      <c r="E13" s="7" t="s">
        <v>96</v>
      </c>
      <c r="F13" s="8" t="s">
        <v>101</v>
      </c>
      <c r="G13" s="6" t="s">
        <v>68</v>
      </c>
      <c r="H13" s="6" t="s">
        <v>68</v>
      </c>
      <c r="I13" s="8">
        <v>12.56</v>
      </c>
      <c r="J13" s="7" t="s">
        <v>102</v>
      </c>
      <c r="K13" s="9">
        <v>0.5917</v>
      </c>
      <c r="L13" s="10">
        <v>44762</v>
      </c>
      <c r="M13" s="6" t="s">
        <v>103</v>
      </c>
      <c r="N13" s="11">
        <v>-2.2499999999999999E-2</v>
      </c>
    </row>
    <row r="14" spans="1:14" ht="16.5" x14ac:dyDescent="0.25">
      <c r="A14" s="19" t="s">
        <v>104</v>
      </c>
      <c r="B14" s="6" t="s">
        <v>105</v>
      </c>
      <c r="C14" s="21" t="s">
        <v>50</v>
      </c>
      <c r="D14" s="6" t="s">
        <v>44</v>
      </c>
      <c r="E14" s="7" t="s">
        <v>106</v>
      </c>
      <c r="F14" s="8" t="s">
        <v>97</v>
      </c>
      <c r="G14" s="6" t="s">
        <v>68</v>
      </c>
      <c r="H14" s="6" t="s">
        <v>68</v>
      </c>
      <c r="I14" s="8">
        <v>12.56</v>
      </c>
      <c r="J14" s="8" t="s">
        <v>107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108</v>
      </c>
      <c r="C15" s="21" t="s">
        <v>90</v>
      </c>
      <c r="D15" s="6" t="s">
        <v>44</v>
      </c>
      <c r="E15" s="7" t="s">
        <v>109</v>
      </c>
      <c r="F15" s="8" t="s">
        <v>110</v>
      </c>
      <c r="G15" s="7">
        <v>17.61</v>
      </c>
      <c r="H15" s="6" t="s">
        <v>68</v>
      </c>
      <c r="I15" s="8">
        <v>3.76</v>
      </c>
      <c r="J15" s="7" t="s">
        <v>111</v>
      </c>
      <c r="K15" s="13">
        <v>0.14680000000000001</v>
      </c>
      <c r="L15" s="6" t="s">
        <v>68</v>
      </c>
      <c r="M15" s="6" t="s">
        <v>112</v>
      </c>
      <c r="N15" s="11">
        <v>-9.1999999999999998E-3</v>
      </c>
    </row>
    <row r="16" spans="1:14" ht="16.5" x14ac:dyDescent="0.25">
      <c r="A16" s="19" t="s">
        <v>113</v>
      </c>
      <c r="B16" s="6" t="s">
        <v>114</v>
      </c>
      <c r="C16" s="21" t="s">
        <v>43</v>
      </c>
      <c r="D16" s="6" t="s">
        <v>44</v>
      </c>
      <c r="E16" s="7" t="s">
        <v>115</v>
      </c>
      <c r="F16" s="6" t="s">
        <v>68</v>
      </c>
      <c r="G16" s="7">
        <v>4.28</v>
      </c>
      <c r="H16" s="6" t="s">
        <v>68</v>
      </c>
      <c r="I16" s="8">
        <v>3.53</v>
      </c>
      <c r="J16" s="8" t="s">
        <v>116</v>
      </c>
      <c r="K16" s="11">
        <v>7.0000000000000001E-3</v>
      </c>
      <c r="L16" s="10">
        <v>44799</v>
      </c>
      <c r="M16" s="6" t="s">
        <v>117</v>
      </c>
      <c r="N16" s="11">
        <v>-4.4900000000000002E-2</v>
      </c>
    </row>
    <row r="17" spans="1:14" ht="16.5" x14ac:dyDescent="0.25">
      <c r="A17" s="19">
        <v>670</v>
      </c>
      <c r="B17" s="6" t="s">
        <v>118</v>
      </c>
      <c r="C17" s="21" t="s">
        <v>90</v>
      </c>
      <c r="D17" s="6" t="s">
        <v>44</v>
      </c>
      <c r="E17" s="7" t="s">
        <v>119</v>
      </c>
      <c r="F17" s="8" t="s">
        <v>120</v>
      </c>
      <c r="G17" s="7">
        <v>11.89</v>
      </c>
      <c r="H17" s="6" t="s">
        <v>68</v>
      </c>
      <c r="I17" s="8">
        <v>4.3899999999999997</v>
      </c>
      <c r="J17" s="7" t="s">
        <v>121</v>
      </c>
      <c r="K17" s="11">
        <v>6.7599999999999993E-2</v>
      </c>
      <c r="L17" s="6" t="s">
        <v>68</v>
      </c>
      <c r="M17" s="6" t="s">
        <v>122</v>
      </c>
      <c r="N17" s="9">
        <v>7.1999999999999998E-3</v>
      </c>
    </row>
    <row r="18" spans="1:14" ht="16.5" x14ac:dyDescent="0.25">
      <c r="A18" s="19" t="s">
        <v>123</v>
      </c>
      <c r="B18" s="6" t="s">
        <v>124</v>
      </c>
      <c r="C18" s="21" t="s">
        <v>50</v>
      </c>
      <c r="D18" s="6" t="s">
        <v>44</v>
      </c>
      <c r="E18" s="7" t="s">
        <v>125</v>
      </c>
      <c r="F18" s="8" t="s">
        <v>126</v>
      </c>
      <c r="G18" s="6" t="s">
        <v>68</v>
      </c>
      <c r="H18" s="6" t="s">
        <v>68</v>
      </c>
      <c r="I18" s="7">
        <v>-10.06</v>
      </c>
      <c r="J18" s="8" t="s">
        <v>127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128</v>
      </c>
      <c r="B19" s="6" t="s">
        <v>129</v>
      </c>
      <c r="C19" s="21" t="s">
        <v>43</v>
      </c>
      <c r="D19" s="6" t="s">
        <v>44</v>
      </c>
      <c r="E19" s="7" t="s">
        <v>130</v>
      </c>
      <c r="F19" s="6" t="s">
        <v>68</v>
      </c>
      <c r="G19" s="7">
        <v>4.13</v>
      </c>
      <c r="H19" s="6" t="s">
        <v>68</v>
      </c>
      <c r="I19" s="8">
        <v>4.51</v>
      </c>
      <c r="J19" s="8" t="s">
        <v>131</v>
      </c>
      <c r="K19" s="11">
        <v>1.9E-3</v>
      </c>
      <c r="L19" s="6" t="s">
        <v>68</v>
      </c>
      <c r="M19" s="6" t="s">
        <v>132</v>
      </c>
      <c r="N19" s="11">
        <v>-2.5399999999999999E-2</v>
      </c>
    </row>
    <row r="20" spans="1:14" ht="16.5" x14ac:dyDescent="0.25">
      <c r="A20" s="19" t="s">
        <v>133</v>
      </c>
      <c r="B20" s="6" t="s">
        <v>134</v>
      </c>
      <c r="C20" s="21" t="s">
        <v>66</v>
      </c>
      <c r="D20" s="6" t="s">
        <v>44</v>
      </c>
      <c r="E20" s="7" t="s">
        <v>135</v>
      </c>
      <c r="F20" s="8" t="s">
        <v>136</v>
      </c>
      <c r="G20" s="6" t="s">
        <v>68</v>
      </c>
      <c r="H20" s="6" t="s">
        <v>68</v>
      </c>
      <c r="I20" s="7">
        <v>-10.06</v>
      </c>
      <c r="J20" s="7" t="s">
        <v>137</v>
      </c>
      <c r="K20" s="9">
        <v>0.55430000000000001</v>
      </c>
      <c r="L20" s="10">
        <v>44763</v>
      </c>
      <c r="M20" s="6" t="s">
        <v>138</v>
      </c>
      <c r="N20" s="11">
        <v>-2.07E-2</v>
      </c>
    </row>
    <row r="21" spans="1:14" ht="16.5" x14ac:dyDescent="0.25">
      <c r="A21" s="19" t="s">
        <v>139</v>
      </c>
      <c r="B21" s="6" t="s">
        <v>140</v>
      </c>
      <c r="C21" s="21" t="s">
        <v>141</v>
      </c>
      <c r="D21" s="6" t="s">
        <v>44</v>
      </c>
      <c r="E21" s="7" t="s">
        <v>142</v>
      </c>
      <c r="F21" s="8" t="s">
        <v>143</v>
      </c>
      <c r="G21" s="6" t="s">
        <v>68</v>
      </c>
      <c r="H21" s="6" t="s">
        <v>68</v>
      </c>
      <c r="I21" s="8">
        <v>409.03</v>
      </c>
      <c r="J21" s="7" t="s">
        <v>144</v>
      </c>
      <c r="K21" s="13">
        <v>0.1454</v>
      </c>
      <c r="L21" s="6" t="s">
        <v>68</v>
      </c>
      <c r="M21" s="6" t="s">
        <v>145</v>
      </c>
      <c r="N21" s="9">
        <v>4.0000000000000001E-3</v>
      </c>
    </row>
    <row r="22" spans="1:14" ht="16.5" x14ac:dyDescent="0.25">
      <c r="A22" s="19" t="s">
        <v>146</v>
      </c>
      <c r="B22" s="6" t="s">
        <v>147</v>
      </c>
      <c r="C22" s="21" t="s">
        <v>50</v>
      </c>
      <c r="D22" s="6" t="s">
        <v>44</v>
      </c>
      <c r="E22" s="7" t="s">
        <v>148</v>
      </c>
      <c r="F22" s="14">
        <v>-25</v>
      </c>
      <c r="G22" s="6" t="s">
        <v>68</v>
      </c>
      <c r="H22" s="6" t="s">
        <v>68</v>
      </c>
      <c r="I22" s="8">
        <v>8.5500000000000007</v>
      </c>
      <c r="J22" s="7" t="s">
        <v>149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139</v>
      </c>
      <c r="B23" s="6" t="s">
        <v>140</v>
      </c>
      <c r="C23" s="21" t="s">
        <v>150</v>
      </c>
      <c r="D23" s="6" t="s">
        <v>44</v>
      </c>
      <c r="E23" s="7" t="s">
        <v>151</v>
      </c>
      <c r="F23" s="8" t="s">
        <v>152</v>
      </c>
      <c r="G23" s="6" t="s">
        <v>68</v>
      </c>
      <c r="H23" s="6" t="s">
        <v>68</v>
      </c>
      <c r="I23" s="8">
        <v>6.17</v>
      </c>
      <c r="J23" s="8" t="s">
        <v>153</v>
      </c>
      <c r="K23" s="13">
        <v>0.16120000000000001</v>
      </c>
      <c r="L23" s="6" t="s">
        <v>68</v>
      </c>
      <c r="M23" s="6" t="s">
        <v>154</v>
      </c>
      <c r="N23" s="11">
        <v>-7.1000000000000004E-3</v>
      </c>
    </row>
    <row r="24" spans="1:14" ht="16.5" x14ac:dyDescent="0.25">
      <c r="A24" s="19" t="s">
        <v>12</v>
      </c>
      <c r="B24" s="6" t="s">
        <v>155</v>
      </c>
      <c r="C24" s="21" t="s">
        <v>73</v>
      </c>
      <c r="D24" s="6" t="s">
        <v>44</v>
      </c>
      <c r="E24" s="7" t="s">
        <v>156</v>
      </c>
      <c r="F24" s="14">
        <v>-2.25</v>
      </c>
      <c r="G24" s="6" t="s">
        <v>68</v>
      </c>
      <c r="H24" s="6" t="s">
        <v>68</v>
      </c>
      <c r="I24" s="8">
        <v>39.950000000000003</v>
      </c>
      <c r="J24" s="7" t="s">
        <v>157</v>
      </c>
      <c r="K24" s="13">
        <v>0.1384</v>
      </c>
      <c r="L24" s="6" t="s">
        <v>68</v>
      </c>
      <c r="M24" s="6" t="s">
        <v>158</v>
      </c>
      <c r="N24" s="11">
        <v>-4.53E-2</v>
      </c>
    </row>
    <row r="25" spans="1:14" ht="16.5" x14ac:dyDescent="0.25">
      <c r="A25" s="19" t="s">
        <v>159</v>
      </c>
      <c r="B25" s="6" t="s">
        <v>155</v>
      </c>
      <c r="C25" s="21" t="s">
        <v>85</v>
      </c>
      <c r="D25" s="6" t="s">
        <v>44</v>
      </c>
      <c r="E25" s="7" t="s">
        <v>160</v>
      </c>
      <c r="F25" s="14">
        <v>-2.25</v>
      </c>
      <c r="G25" s="6" t="s">
        <v>68</v>
      </c>
      <c r="H25" s="6" t="s">
        <v>68</v>
      </c>
      <c r="I25" s="8">
        <v>39.950000000000003</v>
      </c>
      <c r="J25" s="8" t="s">
        <v>161</v>
      </c>
      <c r="K25" s="11">
        <v>1E-4</v>
      </c>
      <c r="L25" s="6" t="s">
        <v>68</v>
      </c>
      <c r="M25" s="6" t="s">
        <v>162</v>
      </c>
      <c r="N25" s="11">
        <v>-2.4500000000000001E-2</v>
      </c>
    </row>
    <row r="26" spans="1:14" ht="16.5" x14ac:dyDescent="0.25">
      <c r="A26" s="19" t="s">
        <v>163</v>
      </c>
      <c r="B26" s="6" t="s">
        <v>164</v>
      </c>
      <c r="C26" s="21" t="s">
        <v>165</v>
      </c>
      <c r="D26" s="6" t="s">
        <v>44</v>
      </c>
      <c r="E26" s="7" t="s">
        <v>166</v>
      </c>
      <c r="F26" s="8" t="e" cm="1" vm="1">
        <f t="array" ref="F26">-_FV(AUD$353,"00")</f>
        <v>#VALUE!</v>
      </c>
      <c r="G26" s="6" t="s">
        <v>68</v>
      </c>
      <c r="H26" s="6" t="s">
        <v>68</v>
      </c>
      <c r="I26" s="8">
        <v>39.47</v>
      </c>
      <c r="J26" s="7" t="s">
        <v>167</v>
      </c>
      <c r="K26" s="13">
        <v>0.1694</v>
      </c>
      <c r="L26" s="6" t="s">
        <v>68</v>
      </c>
      <c r="M26" s="6" t="s">
        <v>168</v>
      </c>
      <c r="N26" s="11">
        <v>-3.1E-2</v>
      </c>
    </row>
    <row r="27" spans="1:14" ht="16.5" x14ac:dyDescent="0.25">
      <c r="A27" s="19">
        <v>293</v>
      </c>
      <c r="B27" s="6" t="s">
        <v>169</v>
      </c>
      <c r="C27" s="21" t="s">
        <v>90</v>
      </c>
      <c r="D27" s="6" t="s">
        <v>44</v>
      </c>
      <c r="E27" s="7" t="s">
        <v>170</v>
      </c>
      <c r="F27" s="7" t="s">
        <v>171</v>
      </c>
      <c r="G27" s="7">
        <v>19.07</v>
      </c>
      <c r="H27" s="8">
        <v>18.989999999999998</v>
      </c>
      <c r="I27" s="8">
        <v>1.72</v>
      </c>
      <c r="J27" s="7" t="s">
        <v>172</v>
      </c>
      <c r="K27" s="11">
        <v>4.2099999999999999E-2</v>
      </c>
      <c r="L27" s="10">
        <v>44783</v>
      </c>
      <c r="M27" s="6" t="s">
        <v>173</v>
      </c>
      <c r="N27" s="11">
        <v>-1.09E-2</v>
      </c>
    </row>
    <row r="28" spans="1:14" ht="16.5" x14ac:dyDescent="0.25">
      <c r="A28" s="19" t="s">
        <v>174</v>
      </c>
      <c r="B28" s="6" t="s">
        <v>175</v>
      </c>
      <c r="C28" s="21" t="s">
        <v>85</v>
      </c>
      <c r="D28" s="6" t="s">
        <v>44</v>
      </c>
      <c r="E28" s="7" t="s">
        <v>176</v>
      </c>
      <c r="F28" s="7" t="s">
        <v>171</v>
      </c>
      <c r="G28" s="6" t="s">
        <v>68</v>
      </c>
      <c r="H28" s="8">
        <v>18.88</v>
      </c>
      <c r="I28" s="8">
        <v>2.36</v>
      </c>
      <c r="J28" s="8" t="s">
        <v>177</v>
      </c>
      <c r="K28" s="11">
        <v>0</v>
      </c>
      <c r="L28" s="6" t="s">
        <v>68</v>
      </c>
      <c r="M28" s="6" t="s">
        <v>178</v>
      </c>
      <c r="N28" s="9">
        <v>4.7399999999999998E-2</v>
      </c>
    </row>
    <row r="29" spans="1:14" ht="16.5" x14ac:dyDescent="0.25">
      <c r="A29" s="19" t="s">
        <v>179</v>
      </c>
      <c r="B29" s="6" t="s">
        <v>180</v>
      </c>
      <c r="C29" s="21" t="s">
        <v>43</v>
      </c>
      <c r="D29" s="6" t="s">
        <v>44</v>
      </c>
      <c r="E29" s="7" t="s">
        <v>181</v>
      </c>
      <c r="F29" s="7" t="s">
        <v>182</v>
      </c>
      <c r="G29" s="15">
        <v>12.52</v>
      </c>
      <c r="H29" s="15">
        <v>9.1999999999999993</v>
      </c>
      <c r="I29" s="8">
        <v>2.67</v>
      </c>
      <c r="J29" s="7" t="s">
        <v>183</v>
      </c>
      <c r="K29" s="9">
        <v>0.80210000000000004</v>
      </c>
      <c r="L29" s="10">
        <v>44763</v>
      </c>
      <c r="M29" s="6" t="s">
        <v>184</v>
      </c>
      <c r="N29" s="11">
        <v>-3.04E-2</v>
      </c>
    </row>
    <row r="30" spans="1:14" ht="16.5" x14ac:dyDescent="0.25">
      <c r="A30" s="19" t="s">
        <v>185</v>
      </c>
      <c r="B30" s="6" t="s">
        <v>186</v>
      </c>
      <c r="C30" s="21" t="s">
        <v>187</v>
      </c>
      <c r="D30" s="6" t="s">
        <v>44</v>
      </c>
      <c r="E30" s="7" t="s">
        <v>188</v>
      </c>
      <c r="F30" s="8" t="e" cm="1" vm="2">
        <f t="array" ref="F30">-_FV(#REF!,"52")</f>
        <v>#VALUE!</v>
      </c>
      <c r="G30" s="6" t="s">
        <v>68</v>
      </c>
      <c r="H30" s="6" t="s">
        <v>68</v>
      </c>
      <c r="I30" s="16">
        <v>3400.56</v>
      </c>
      <c r="J30" s="7" t="s">
        <v>189</v>
      </c>
      <c r="K30" s="13">
        <v>0.2258</v>
      </c>
      <c r="L30" s="6" t="s">
        <v>68</v>
      </c>
      <c r="M30" s="6" t="s">
        <v>190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73</v>
      </c>
      <c r="D31" s="6" t="s">
        <v>44</v>
      </c>
      <c r="E31" s="7" t="s">
        <v>191</v>
      </c>
      <c r="F31" s="17">
        <v>-772</v>
      </c>
      <c r="G31" s="6" t="s">
        <v>68</v>
      </c>
      <c r="H31" s="6" t="s">
        <v>68</v>
      </c>
      <c r="I31" s="8">
        <v>2.7</v>
      </c>
      <c r="J31" s="7" t="s">
        <v>192</v>
      </c>
      <c r="K31" s="13">
        <v>0.4672</v>
      </c>
      <c r="L31" s="6" t="s">
        <v>68</v>
      </c>
      <c r="M31" s="6" t="s">
        <v>193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73</v>
      </c>
      <c r="D32" s="6" t="s">
        <v>44</v>
      </c>
      <c r="E32" s="7" t="s">
        <v>194</v>
      </c>
      <c r="F32" s="14">
        <v>-377.7</v>
      </c>
      <c r="G32" s="6" t="s">
        <v>68</v>
      </c>
      <c r="H32" s="6" t="s">
        <v>68</v>
      </c>
      <c r="I32" s="8">
        <v>4.2</v>
      </c>
      <c r="J32" s="7" t="s">
        <v>195</v>
      </c>
      <c r="K32" s="9">
        <v>0.54359999999999997</v>
      </c>
      <c r="L32" s="6" t="s">
        <v>68</v>
      </c>
      <c r="M32" s="6" t="s">
        <v>196</v>
      </c>
      <c r="N32" s="11">
        <v>-6.9500000000000006E-2</v>
      </c>
    </row>
    <row r="33" spans="1:14" ht="16.5" x14ac:dyDescent="0.25">
      <c r="A33" s="19" t="s">
        <v>197</v>
      </c>
      <c r="B33" s="6" t="s">
        <v>198</v>
      </c>
      <c r="C33" s="21" t="s">
        <v>50</v>
      </c>
      <c r="D33" s="6" t="s">
        <v>44</v>
      </c>
      <c r="E33" s="7" t="s">
        <v>199</v>
      </c>
      <c r="F33" s="8" t="s">
        <v>200</v>
      </c>
      <c r="G33" s="6" t="s">
        <v>68</v>
      </c>
      <c r="H33" s="6" t="s">
        <v>68</v>
      </c>
      <c r="I33" s="8">
        <v>2.54</v>
      </c>
      <c r="J33" s="8" t="s">
        <v>201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202</v>
      </c>
      <c r="B34" s="6" t="s">
        <v>203</v>
      </c>
      <c r="C34" s="21" t="s">
        <v>66</v>
      </c>
      <c r="D34" s="6" t="s">
        <v>44</v>
      </c>
      <c r="E34" s="7" t="s">
        <v>204</v>
      </c>
      <c r="F34" s="8" t="s">
        <v>205</v>
      </c>
      <c r="G34" s="6" t="s">
        <v>68</v>
      </c>
      <c r="H34" s="6" t="s">
        <v>68</v>
      </c>
      <c r="I34" s="8">
        <v>2.54</v>
      </c>
      <c r="J34" s="7" t="s">
        <v>206</v>
      </c>
      <c r="K34" s="9">
        <v>0.81630000000000003</v>
      </c>
      <c r="L34" s="10">
        <v>44768</v>
      </c>
      <c r="M34" s="6" t="s">
        <v>207</v>
      </c>
      <c r="N34" s="11">
        <v>-9.5999999999999992E-3</v>
      </c>
    </row>
    <row r="35" spans="1:14" ht="16.5" x14ac:dyDescent="0.25">
      <c r="A35" s="19" t="s">
        <v>208</v>
      </c>
      <c r="B35" s="6" t="s">
        <v>209</v>
      </c>
      <c r="C35" s="21" t="s">
        <v>77</v>
      </c>
      <c r="D35" s="6" t="s">
        <v>44</v>
      </c>
      <c r="E35" s="7" t="s">
        <v>210</v>
      </c>
      <c r="F35" s="14">
        <v>-247</v>
      </c>
      <c r="G35" s="6" t="s">
        <v>68</v>
      </c>
      <c r="H35" s="6" t="s">
        <v>68</v>
      </c>
      <c r="I35" s="7">
        <v>-4.95</v>
      </c>
      <c r="J35" s="7" t="s">
        <v>211</v>
      </c>
      <c r="K35" s="13">
        <v>0.1099</v>
      </c>
      <c r="L35" s="6" t="s">
        <v>68</v>
      </c>
      <c r="M35" s="12">
        <v>1.798</v>
      </c>
      <c r="N35" s="11">
        <v>-1.61E-2</v>
      </c>
    </row>
    <row r="36" spans="1:14" ht="16.5" x14ac:dyDescent="0.25">
      <c r="A36" s="19" t="s">
        <v>212</v>
      </c>
      <c r="B36" s="6" t="s">
        <v>213</v>
      </c>
      <c r="C36" s="21" t="s">
        <v>43</v>
      </c>
      <c r="D36" s="6" t="s">
        <v>44</v>
      </c>
      <c r="E36" s="7" t="s">
        <v>214</v>
      </c>
      <c r="F36" s="7" t="s">
        <v>215</v>
      </c>
      <c r="G36" s="8">
        <v>33.75</v>
      </c>
      <c r="H36" s="7">
        <v>5.3</v>
      </c>
      <c r="I36" s="8">
        <v>2.27</v>
      </c>
      <c r="J36" s="15" t="s">
        <v>216</v>
      </c>
      <c r="K36" s="9">
        <v>1</v>
      </c>
      <c r="L36" s="10">
        <v>44776</v>
      </c>
      <c r="M36" s="6" t="s">
        <v>217</v>
      </c>
      <c r="N36" s="9">
        <v>2.5000000000000001E-3</v>
      </c>
    </row>
    <row r="37" spans="1:14" ht="16.5" x14ac:dyDescent="0.25">
      <c r="A37" s="19" t="s">
        <v>218</v>
      </c>
      <c r="B37" s="6" t="s">
        <v>219</v>
      </c>
      <c r="C37" s="21" t="s">
        <v>66</v>
      </c>
      <c r="D37" s="6" t="s">
        <v>44</v>
      </c>
      <c r="E37" s="7" t="s">
        <v>220</v>
      </c>
      <c r="F37" s="7" t="s">
        <v>221</v>
      </c>
      <c r="G37" s="7">
        <v>19</v>
      </c>
      <c r="H37" s="15">
        <v>9.4</v>
      </c>
      <c r="I37" s="8">
        <v>2.2599999999999998</v>
      </c>
      <c r="J37" s="15" t="s">
        <v>222</v>
      </c>
      <c r="K37" s="9">
        <v>0.88719999999999999</v>
      </c>
      <c r="L37" s="10">
        <v>44769</v>
      </c>
      <c r="M37" s="6" t="s">
        <v>223</v>
      </c>
      <c r="N37" s="11">
        <v>-4.1000000000000002E-2</v>
      </c>
    </row>
    <row r="38" spans="1:14" ht="16.5" x14ac:dyDescent="0.25">
      <c r="A38" s="19" t="s">
        <v>224</v>
      </c>
      <c r="B38" s="6" t="s">
        <v>209</v>
      </c>
      <c r="C38" s="21" t="s">
        <v>85</v>
      </c>
      <c r="D38" s="6" t="s">
        <v>44</v>
      </c>
      <c r="E38" s="7" t="s">
        <v>225</v>
      </c>
      <c r="F38" s="14">
        <v>-247</v>
      </c>
      <c r="G38" s="6" t="s">
        <v>68</v>
      </c>
      <c r="H38" s="6" t="s">
        <v>68</v>
      </c>
      <c r="I38" s="7">
        <v>-9.02</v>
      </c>
      <c r="J38" s="8" t="s">
        <v>226</v>
      </c>
      <c r="K38" s="11">
        <v>1.5299999999999999E-2</v>
      </c>
      <c r="L38" s="6" t="s">
        <v>68</v>
      </c>
      <c r="M38" s="6" t="s">
        <v>227</v>
      </c>
      <c r="N38" s="9">
        <v>0</v>
      </c>
    </row>
    <row r="39" spans="1:14" ht="16.5" x14ac:dyDescent="0.25">
      <c r="A39" s="19" t="s">
        <v>228</v>
      </c>
      <c r="B39" s="6" t="s">
        <v>229</v>
      </c>
      <c r="C39" s="21" t="s">
        <v>50</v>
      </c>
      <c r="D39" s="6" t="s">
        <v>44</v>
      </c>
      <c r="E39" s="7" t="s">
        <v>230</v>
      </c>
      <c r="F39" s="8" t="s">
        <v>231</v>
      </c>
      <c r="G39" s="6" t="s">
        <v>68</v>
      </c>
      <c r="H39" s="6" t="s">
        <v>68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232</v>
      </c>
      <c r="B40" s="6" t="s">
        <v>233</v>
      </c>
      <c r="C40" s="21" t="s">
        <v>66</v>
      </c>
      <c r="D40" s="6" t="s">
        <v>44</v>
      </c>
      <c r="E40" s="7" t="s">
        <v>234</v>
      </c>
      <c r="F40" s="8" t="s">
        <v>235</v>
      </c>
      <c r="G40" s="6" t="s">
        <v>68</v>
      </c>
      <c r="H40" s="6" t="s">
        <v>68</v>
      </c>
      <c r="I40" s="8">
        <v>3.04</v>
      </c>
      <c r="J40" s="7" t="s">
        <v>236</v>
      </c>
      <c r="K40" s="9">
        <v>0.63200000000000001</v>
      </c>
      <c r="L40" s="10">
        <v>44768</v>
      </c>
      <c r="M40" s="6" t="s">
        <v>237</v>
      </c>
      <c r="N40" s="9">
        <v>1.84E-2</v>
      </c>
    </row>
    <row r="41" spans="1:14" ht="16.5" x14ac:dyDescent="0.25">
      <c r="A41" s="19" t="s">
        <v>232</v>
      </c>
      <c r="B41" s="6" t="s">
        <v>238</v>
      </c>
      <c r="C41" s="21" t="s">
        <v>43</v>
      </c>
      <c r="D41" s="6" t="s">
        <v>44</v>
      </c>
      <c r="E41" s="7" t="s">
        <v>239</v>
      </c>
      <c r="F41" s="8" t="s">
        <v>240</v>
      </c>
      <c r="G41" s="6" t="s">
        <v>68</v>
      </c>
      <c r="H41" s="6" t="s">
        <v>68</v>
      </c>
      <c r="I41" s="8">
        <v>3.04</v>
      </c>
      <c r="J41" s="7" t="s">
        <v>241</v>
      </c>
      <c r="K41" s="9">
        <v>0.68369999999999997</v>
      </c>
      <c r="L41" s="10">
        <v>44769</v>
      </c>
      <c r="M41" s="6" t="s">
        <v>242</v>
      </c>
      <c r="N41" s="9">
        <v>1.5299999999999999E-2</v>
      </c>
    </row>
    <row r="42" spans="1:14" ht="16.5" x14ac:dyDescent="0.25">
      <c r="A42" s="19" t="s">
        <v>243</v>
      </c>
      <c r="B42" s="6" t="s">
        <v>244</v>
      </c>
      <c r="C42" s="21" t="s">
        <v>43</v>
      </c>
      <c r="D42" s="6" t="s">
        <v>44</v>
      </c>
      <c r="E42" s="7" t="s">
        <v>245</v>
      </c>
      <c r="F42" s="7" t="s">
        <v>246</v>
      </c>
      <c r="G42" s="7">
        <v>16.329999999999998</v>
      </c>
      <c r="H42" s="7">
        <v>4.7</v>
      </c>
      <c r="I42" s="8">
        <v>11.72</v>
      </c>
      <c r="J42" s="7" t="s">
        <v>247</v>
      </c>
      <c r="K42" s="9">
        <v>0.58279999999999998</v>
      </c>
      <c r="L42" s="10">
        <v>44756</v>
      </c>
      <c r="M42" s="6" t="s">
        <v>248</v>
      </c>
      <c r="N42" s="11">
        <v>-3.85E-2</v>
      </c>
    </row>
    <row r="43" spans="1:14" ht="16.5" x14ac:dyDescent="0.25">
      <c r="A43" s="19" t="s">
        <v>249</v>
      </c>
      <c r="B43" s="6" t="s">
        <v>250</v>
      </c>
      <c r="C43" s="21" t="s">
        <v>73</v>
      </c>
      <c r="D43" s="6" t="s">
        <v>44</v>
      </c>
      <c r="E43" s="15" t="s">
        <v>251</v>
      </c>
      <c r="F43" s="7" t="s">
        <v>252</v>
      </c>
      <c r="G43" s="7">
        <v>9.67</v>
      </c>
      <c r="H43" s="7">
        <v>2.33</v>
      </c>
      <c r="I43" s="8">
        <v>1.98</v>
      </c>
      <c r="J43" s="7" t="s">
        <v>253</v>
      </c>
      <c r="K43" s="13">
        <v>0.41289999999999999</v>
      </c>
      <c r="L43" s="6" t="s">
        <v>68</v>
      </c>
      <c r="M43" s="6" t="s">
        <v>254</v>
      </c>
      <c r="N43" s="11">
        <v>-3.2000000000000002E-3</v>
      </c>
    </row>
    <row r="44" spans="1:14" ht="16.5" x14ac:dyDescent="0.25">
      <c r="A44" s="19" t="s">
        <v>255</v>
      </c>
      <c r="B44" s="6" t="s">
        <v>256</v>
      </c>
      <c r="C44" s="21" t="s">
        <v>43</v>
      </c>
      <c r="D44" s="6" t="s">
        <v>44</v>
      </c>
      <c r="E44" s="15" t="s">
        <v>251</v>
      </c>
      <c r="F44" s="6" t="s">
        <v>68</v>
      </c>
      <c r="G44" s="7">
        <v>14.45</v>
      </c>
      <c r="H44" s="6" t="s">
        <v>68</v>
      </c>
      <c r="I44" s="7">
        <v>-2.0099999999999998</v>
      </c>
      <c r="J44" s="7" t="s">
        <v>257</v>
      </c>
      <c r="K44" s="13">
        <v>0.3846</v>
      </c>
      <c r="L44" s="10">
        <v>44784</v>
      </c>
      <c r="M44" s="6" t="s">
        <v>258</v>
      </c>
      <c r="N44" s="11">
        <v>-4.36E-2</v>
      </c>
    </row>
    <row r="45" spans="1:14" ht="16.5" x14ac:dyDescent="0.25">
      <c r="A45" s="19" t="s">
        <v>259</v>
      </c>
      <c r="B45" s="6" t="s">
        <v>260</v>
      </c>
      <c r="C45" s="21" t="s">
        <v>187</v>
      </c>
      <c r="D45" s="6" t="s">
        <v>44</v>
      </c>
      <c r="E45" s="15" t="s">
        <v>261</v>
      </c>
      <c r="F45" s="7" t="s">
        <v>262</v>
      </c>
      <c r="G45" s="8">
        <v>26.04</v>
      </c>
      <c r="H45" s="15">
        <v>9.31</v>
      </c>
      <c r="I45" s="8">
        <v>2.23</v>
      </c>
      <c r="J45" s="8" t="s">
        <v>263</v>
      </c>
      <c r="K45" s="11">
        <v>6.0100000000000001E-2</v>
      </c>
      <c r="L45" s="6" t="s">
        <v>68</v>
      </c>
      <c r="M45" s="6" t="s">
        <v>264</v>
      </c>
      <c r="N45" s="9">
        <v>5.8999999999999999E-3</v>
      </c>
    </row>
    <row r="46" spans="1:14" ht="16.5" x14ac:dyDescent="0.25">
      <c r="A46" s="19" t="s">
        <v>265</v>
      </c>
      <c r="B46" s="6" t="s">
        <v>266</v>
      </c>
      <c r="C46" s="21" t="s">
        <v>43</v>
      </c>
      <c r="D46" s="6" t="s">
        <v>44</v>
      </c>
      <c r="E46" s="15" t="s">
        <v>267</v>
      </c>
      <c r="F46" s="6" t="s">
        <v>68</v>
      </c>
      <c r="G46" s="8">
        <v>62.13</v>
      </c>
      <c r="H46" s="6" t="s">
        <v>68</v>
      </c>
      <c r="I46" s="7">
        <v>-1.68</v>
      </c>
      <c r="J46" s="7" t="s">
        <v>268</v>
      </c>
      <c r="K46" s="13">
        <v>0.1178</v>
      </c>
      <c r="L46" s="10">
        <v>44770</v>
      </c>
      <c r="M46" s="6" t="s">
        <v>269</v>
      </c>
      <c r="N46" s="11">
        <v>-4.1200000000000001E-2</v>
      </c>
    </row>
    <row r="47" spans="1:14" ht="16.5" x14ac:dyDescent="0.25">
      <c r="A47" s="19" t="s">
        <v>270</v>
      </c>
      <c r="B47" s="6" t="s">
        <v>271</v>
      </c>
      <c r="C47" s="21" t="s">
        <v>66</v>
      </c>
      <c r="D47" s="6" t="s">
        <v>44</v>
      </c>
      <c r="E47" s="15" t="s">
        <v>272</v>
      </c>
      <c r="F47" s="7" t="s">
        <v>273</v>
      </c>
      <c r="G47" s="7">
        <v>14.47</v>
      </c>
      <c r="H47" s="7">
        <v>6.74</v>
      </c>
      <c r="I47" s="8">
        <v>2.14</v>
      </c>
      <c r="J47" s="7" t="s">
        <v>274</v>
      </c>
      <c r="K47" s="9">
        <v>0.87429999999999997</v>
      </c>
      <c r="L47" s="10">
        <v>44770</v>
      </c>
      <c r="M47" s="6" t="s">
        <v>275</v>
      </c>
      <c r="N47" s="11">
        <v>-5.2600000000000001E-2</v>
      </c>
    </row>
    <row r="48" spans="1:14" ht="16.5" x14ac:dyDescent="0.25">
      <c r="A48" s="19" t="s">
        <v>276</v>
      </c>
      <c r="B48" s="6" t="s">
        <v>209</v>
      </c>
      <c r="C48" s="21" t="s">
        <v>50</v>
      </c>
      <c r="D48" s="6" t="s">
        <v>44</v>
      </c>
      <c r="E48" s="15" t="s">
        <v>277</v>
      </c>
      <c r="F48" s="14">
        <v>-247</v>
      </c>
      <c r="G48" s="6" t="s">
        <v>68</v>
      </c>
      <c r="H48" s="6" t="s">
        <v>68</v>
      </c>
      <c r="I48" s="7">
        <v>-4.95</v>
      </c>
      <c r="J48" s="8" t="s">
        <v>278</v>
      </c>
      <c r="K48" s="13">
        <v>0.1062</v>
      </c>
      <c r="L48" s="6" t="s">
        <v>68</v>
      </c>
      <c r="M48" s="12">
        <v>1.8149999999999999</v>
      </c>
      <c r="N48" s="11">
        <v>-8.5000000000000006E-3</v>
      </c>
    </row>
    <row r="49" spans="1:14" ht="16.5" x14ac:dyDescent="0.25">
      <c r="A49" s="19" t="s">
        <v>279</v>
      </c>
      <c r="B49" s="6" t="s">
        <v>280</v>
      </c>
      <c r="C49" s="21" t="s">
        <v>43</v>
      </c>
      <c r="D49" s="6" t="s">
        <v>44</v>
      </c>
      <c r="E49" s="15" t="s">
        <v>281</v>
      </c>
      <c r="F49" s="6" t="s">
        <v>68</v>
      </c>
      <c r="G49" s="7">
        <v>16.87</v>
      </c>
      <c r="H49" s="6" t="s">
        <v>68</v>
      </c>
      <c r="I49" s="6" t="s">
        <v>68</v>
      </c>
      <c r="J49" s="7" t="s">
        <v>282</v>
      </c>
      <c r="K49" s="11">
        <v>4.0500000000000001E-2</v>
      </c>
      <c r="L49" s="6" t="s">
        <v>68</v>
      </c>
      <c r="M49" s="6" t="s">
        <v>283</v>
      </c>
      <c r="N49" s="9">
        <v>0</v>
      </c>
    </row>
    <row r="50" spans="1:14" ht="16.5" x14ac:dyDescent="0.25">
      <c r="A50" s="19" t="s">
        <v>284</v>
      </c>
      <c r="B50" s="6" t="s">
        <v>285</v>
      </c>
      <c r="C50" s="21" t="s">
        <v>85</v>
      </c>
      <c r="D50" s="6" t="s">
        <v>44</v>
      </c>
      <c r="E50" s="15" t="s">
        <v>286</v>
      </c>
      <c r="F50" s="8" t="e" cm="1" vm="1">
        <f t="array" ref="F50">-_FV(NZD$261,"00")</f>
        <v>#VALUE!</v>
      </c>
      <c r="G50" s="6" t="s">
        <v>68</v>
      </c>
      <c r="H50" s="6" t="s">
        <v>68</v>
      </c>
      <c r="I50" s="8">
        <v>5.0599999999999996</v>
      </c>
      <c r="J50" s="8" t="s">
        <v>287</v>
      </c>
      <c r="K50" s="11">
        <v>2.2800000000000001E-2</v>
      </c>
      <c r="L50" s="6" t="s">
        <v>68</v>
      </c>
      <c r="M50" s="6" t="s">
        <v>288</v>
      </c>
      <c r="N50" s="11">
        <v>-1.4E-3</v>
      </c>
    </row>
    <row r="51" spans="1:14" ht="16.5" x14ac:dyDescent="0.25">
      <c r="A51" s="19" t="s">
        <v>289</v>
      </c>
      <c r="B51" s="6" t="s">
        <v>290</v>
      </c>
      <c r="C51" s="21" t="s">
        <v>165</v>
      </c>
      <c r="D51" s="6" t="s">
        <v>44</v>
      </c>
      <c r="E51" s="15" t="s">
        <v>291</v>
      </c>
      <c r="F51" s="8" t="e" cm="1" vm="1">
        <f t="array" ref="F51">-_FV(NZD$261,"00")</f>
        <v>#VALUE!</v>
      </c>
      <c r="G51" s="6" t="s">
        <v>68</v>
      </c>
      <c r="H51" s="6" t="s">
        <v>68</v>
      </c>
      <c r="I51" s="8">
        <v>5.0599999999999996</v>
      </c>
      <c r="J51" s="7" t="s">
        <v>292</v>
      </c>
      <c r="K51" s="11">
        <v>2.2800000000000001E-2</v>
      </c>
      <c r="L51" s="6" t="s">
        <v>68</v>
      </c>
      <c r="M51" s="6" t="s">
        <v>293</v>
      </c>
      <c r="N51" s="11">
        <v>-3.3300000000000003E-2</v>
      </c>
    </row>
    <row r="52" spans="1:14" ht="16.5" x14ac:dyDescent="0.25">
      <c r="A52" s="19" t="s">
        <v>294</v>
      </c>
      <c r="B52" s="6" t="s">
        <v>295</v>
      </c>
      <c r="C52" s="21" t="s">
        <v>66</v>
      </c>
      <c r="D52" s="6" t="s">
        <v>44</v>
      </c>
      <c r="E52" s="15" t="s">
        <v>296</v>
      </c>
      <c r="F52" s="8" t="s">
        <v>297</v>
      </c>
      <c r="G52" s="6" t="s">
        <v>68</v>
      </c>
      <c r="H52" s="6" t="s">
        <v>68</v>
      </c>
      <c r="I52" s="8">
        <v>7.14</v>
      </c>
      <c r="J52" s="7" t="s">
        <v>298</v>
      </c>
      <c r="K52" s="9">
        <v>0.82489999999999997</v>
      </c>
      <c r="L52" s="10">
        <v>44768</v>
      </c>
      <c r="M52" s="6" t="s">
        <v>299</v>
      </c>
      <c r="N52" s="11">
        <v>-5.5E-2</v>
      </c>
    </row>
    <row r="53" spans="1:14" ht="16.5" x14ac:dyDescent="0.25">
      <c r="A53" s="19" t="s">
        <v>300</v>
      </c>
      <c r="B53" s="6" t="s">
        <v>301</v>
      </c>
      <c r="C53" s="21" t="s">
        <v>165</v>
      </c>
      <c r="D53" s="6" t="s">
        <v>44</v>
      </c>
      <c r="E53" s="15" t="s">
        <v>302</v>
      </c>
      <c r="F53" s="7" t="s">
        <v>303</v>
      </c>
      <c r="G53" s="6" t="s">
        <v>68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68</v>
      </c>
      <c r="M53" s="6" t="s">
        <v>304</v>
      </c>
      <c r="N53" s="9">
        <v>0</v>
      </c>
    </row>
    <row r="54" spans="1:14" ht="16.5" x14ac:dyDescent="0.25">
      <c r="A54" s="19" t="s">
        <v>305</v>
      </c>
      <c r="B54" s="6" t="s">
        <v>306</v>
      </c>
      <c r="C54" s="21" t="s">
        <v>187</v>
      </c>
      <c r="D54" s="6" t="s">
        <v>44</v>
      </c>
      <c r="E54" s="15" t="s">
        <v>307</v>
      </c>
      <c r="F54" s="7" t="s">
        <v>308</v>
      </c>
      <c r="G54" s="8">
        <v>275.27999999999997</v>
      </c>
      <c r="H54" s="15">
        <v>9.2899999999999991</v>
      </c>
      <c r="I54" s="8">
        <v>3.61</v>
      </c>
      <c r="J54" s="15" t="s">
        <v>309</v>
      </c>
      <c r="K54" s="11">
        <v>8.4599999999999995E-2</v>
      </c>
      <c r="L54" s="10">
        <v>44656</v>
      </c>
      <c r="M54" s="6" t="s">
        <v>310</v>
      </c>
      <c r="N54" s="9">
        <v>2.7699999999999999E-2</v>
      </c>
    </row>
    <row r="55" spans="1:14" ht="16.5" x14ac:dyDescent="0.25">
      <c r="A55" s="19" t="s">
        <v>311</v>
      </c>
      <c r="B55" s="6" t="s">
        <v>312</v>
      </c>
      <c r="C55" s="21" t="s">
        <v>165</v>
      </c>
      <c r="D55" s="6" t="s">
        <v>44</v>
      </c>
      <c r="E55" s="8" t="s">
        <v>313</v>
      </c>
      <c r="F55" s="15" t="s">
        <v>314</v>
      </c>
      <c r="G55" s="15">
        <v>19.47</v>
      </c>
      <c r="H55" s="8">
        <v>14.57</v>
      </c>
      <c r="I55" s="8">
        <v>0.9</v>
      </c>
      <c r="J55" s="8" t="s">
        <v>315</v>
      </c>
      <c r="K55" s="13">
        <v>0.1381</v>
      </c>
      <c r="L55" s="6" t="s">
        <v>68</v>
      </c>
      <c r="M55" s="6" t="s">
        <v>316</v>
      </c>
      <c r="N55" s="9">
        <v>9.9000000000000008E-3</v>
      </c>
    </row>
    <row r="56" spans="1:14" ht="16.5" x14ac:dyDescent="0.25">
      <c r="A56" s="19" t="s">
        <v>317</v>
      </c>
      <c r="B56" s="6" t="s">
        <v>318</v>
      </c>
      <c r="C56" s="21" t="s">
        <v>141</v>
      </c>
      <c r="D56" s="6" t="s">
        <v>44</v>
      </c>
      <c r="E56" s="8" t="s">
        <v>319</v>
      </c>
      <c r="F56" s="8" t="s">
        <v>320</v>
      </c>
      <c r="G56" s="6" t="s">
        <v>68</v>
      </c>
      <c r="H56" s="6" t="s">
        <v>68</v>
      </c>
      <c r="I56" s="7">
        <v>-5.37</v>
      </c>
      <c r="J56" s="7" t="s">
        <v>321</v>
      </c>
      <c r="K56" s="11">
        <v>4.4000000000000003E-3</v>
      </c>
      <c r="L56" s="6" t="s">
        <v>68</v>
      </c>
      <c r="M56" s="6" t="s">
        <v>322</v>
      </c>
      <c r="N56" s="11">
        <v>-1.2699999999999999E-2</v>
      </c>
    </row>
    <row r="57" spans="1:14" ht="16.5" x14ac:dyDescent="0.25">
      <c r="A57" s="19" t="s">
        <v>317</v>
      </c>
      <c r="B57" s="6" t="s">
        <v>318</v>
      </c>
      <c r="C57" s="21" t="s">
        <v>150</v>
      </c>
      <c r="D57" s="6" t="s">
        <v>44</v>
      </c>
      <c r="E57" s="8" t="s">
        <v>323</v>
      </c>
      <c r="F57" s="7" t="s">
        <v>324</v>
      </c>
      <c r="G57" s="6" t="s">
        <v>68</v>
      </c>
      <c r="H57" s="8">
        <v>16.399999999999999</v>
      </c>
      <c r="I57" s="7">
        <v>-9.1999999999999993</v>
      </c>
      <c r="J57" s="15" t="s">
        <v>325</v>
      </c>
      <c r="K57" s="13">
        <v>0.12870000000000001</v>
      </c>
      <c r="L57" s="6" t="s">
        <v>68</v>
      </c>
      <c r="M57" s="6" t="s">
        <v>326</v>
      </c>
      <c r="N57" s="11">
        <v>-2.0899999999999998E-2</v>
      </c>
    </row>
    <row r="58" spans="1:14" ht="16.5" x14ac:dyDescent="0.25">
      <c r="A58" s="19" t="s">
        <v>327</v>
      </c>
      <c r="B58" s="6" t="s">
        <v>328</v>
      </c>
      <c r="C58" s="21" t="s">
        <v>85</v>
      </c>
      <c r="D58" s="6" t="s">
        <v>44</v>
      </c>
      <c r="E58" s="8" t="s">
        <v>329</v>
      </c>
      <c r="F58" s="8" t="s">
        <v>330</v>
      </c>
      <c r="G58" s="6" t="s">
        <v>68</v>
      </c>
      <c r="H58" s="6" t="s">
        <v>68</v>
      </c>
      <c r="I58" s="7">
        <v>-2.89</v>
      </c>
      <c r="J58" s="7" t="s">
        <v>331</v>
      </c>
      <c r="K58" s="11">
        <v>3.5999999999999999E-3</v>
      </c>
      <c r="L58" s="6" t="s">
        <v>68</v>
      </c>
      <c r="M58" s="6" t="s">
        <v>332</v>
      </c>
      <c r="N58" s="11">
        <v>-2.7799999999999998E-2</v>
      </c>
    </row>
    <row r="59" spans="1:14" ht="16.5" x14ac:dyDescent="0.25">
      <c r="A59" s="19" t="s">
        <v>333</v>
      </c>
      <c r="B59" s="6" t="s">
        <v>334</v>
      </c>
      <c r="C59" s="21" t="s">
        <v>85</v>
      </c>
      <c r="D59" s="6" t="s">
        <v>44</v>
      </c>
      <c r="E59" s="8" t="s">
        <v>335</v>
      </c>
      <c r="F59" s="8" t="s">
        <v>336</v>
      </c>
      <c r="G59" s="6" t="s">
        <v>68</v>
      </c>
      <c r="H59" s="6" t="s">
        <v>68</v>
      </c>
      <c r="I59" s="7">
        <v>-6.15</v>
      </c>
      <c r="J59" s="8">
        <v>90</v>
      </c>
      <c r="K59" s="11">
        <v>4.4000000000000003E-3</v>
      </c>
      <c r="L59" s="6" t="s">
        <v>68</v>
      </c>
      <c r="M59" s="6" t="s">
        <v>337</v>
      </c>
      <c r="N59" s="9">
        <v>0</v>
      </c>
    </row>
    <row r="60" spans="1:14" ht="16.5" x14ac:dyDescent="0.25">
      <c r="A60" s="19" t="s">
        <v>338</v>
      </c>
      <c r="B60" s="6" t="s">
        <v>339</v>
      </c>
      <c r="C60" s="21" t="s">
        <v>141</v>
      </c>
      <c r="D60" s="6" t="s">
        <v>44</v>
      </c>
      <c r="E60" s="8" t="s">
        <v>340</v>
      </c>
      <c r="F60" s="8" t="s">
        <v>341</v>
      </c>
      <c r="G60" s="6" t="s">
        <v>68</v>
      </c>
      <c r="H60" s="6" t="s">
        <v>68</v>
      </c>
      <c r="I60" s="6" t="s">
        <v>68</v>
      </c>
      <c r="J60" s="8" t="s">
        <v>342</v>
      </c>
      <c r="K60" s="11">
        <v>2.2499999999999999E-2</v>
      </c>
      <c r="L60" s="6" t="s">
        <v>68</v>
      </c>
      <c r="M60" s="6" t="s">
        <v>343</v>
      </c>
      <c r="N60" s="9">
        <v>3.0999999999999999E-3</v>
      </c>
    </row>
    <row r="61" spans="1:14" ht="16.5" x14ac:dyDescent="0.25">
      <c r="A61" s="19" t="s">
        <v>344</v>
      </c>
      <c r="B61" s="6" t="s">
        <v>345</v>
      </c>
      <c r="C61" s="21" t="s">
        <v>66</v>
      </c>
      <c r="D61" s="6" t="s">
        <v>44</v>
      </c>
      <c r="E61" s="8" t="s">
        <v>346</v>
      </c>
      <c r="F61" s="6" t="s">
        <v>68</v>
      </c>
      <c r="G61" s="7">
        <v>0</v>
      </c>
      <c r="H61" s="6" t="s">
        <v>68</v>
      </c>
      <c r="I61" s="8">
        <v>1.98</v>
      </c>
      <c r="J61" s="7" t="s">
        <v>347</v>
      </c>
      <c r="K61" s="9">
        <v>0.5343</v>
      </c>
      <c r="L61" s="10">
        <v>44781</v>
      </c>
      <c r="M61" s="6" t="s">
        <v>348</v>
      </c>
      <c r="N61" s="11">
        <v>-3.7199999999999997E-2</v>
      </c>
    </row>
    <row r="62" spans="1:14" ht="16.5" x14ac:dyDescent="0.25">
      <c r="A62" s="19" t="s">
        <v>349</v>
      </c>
      <c r="B62" s="6" t="s">
        <v>350</v>
      </c>
      <c r="C62" s="21" t="s">
        <v>165</v>
      </c>
      <c r="D62" s="6" t="s">
        <v>44</v>
      </c>
      <c r="E62" s="8" t="s">
        <v>351</v>
      </c>
      <c r="F62" s="8" t="e" cm="1" vm="2">
        <f t="array" ref="F62">-_FV(AUD$68,"52")</f>
        <v>#VALUE!</v>
      </c>
      <c r="G62" s="6" t="s">
        <v>68</v>
      </c>
      <c r="H62" s="6" t="s">
        <v>68</v>
      </c>
      <c r="I62" s="8">
        <v>1.38</v>
      </c>
      <c r="J62" s="8" t="s">
        <v>352</v>
      </c>
      <c r="K62" s="11">
        <v>8.9999999999999998E-4</v>
      </c>
      <c r="L62" s="6" t="s">
        <v>68</v>
      </c>
      <c r="M62" s="6" t="s">
        <v>353</v>
      </c>
      <c r="N62" s="11">
        <v>-4.4000000000000003E-3</v>
      </c>
    </row>
    <row r="63" spans="1:14" ht="16.5" x14ac:dyDescent="0.25">
      <c r="A63" s="19" t="s">
        <v>354</v>
      </c>
      <c r="B63" s="6" t="s">
        <v>355</v>
      </c>
      <c r="C63" s="21" t="s">
        <v>356</v>
      </c>
      <c r="D63" s="6" t="s">
        <v>44</v>
      </c>
      <c r="E63" s="8" t="s">
        <v>357</v>
      </c>
      <c r="F63" s="8" t="s">
        <v>358</v>
      </c>
      <c r="G63" s="6" t="s">
        <v>68</v>
      </c>
      <c r="H63" s="6" t="s">
        <v>68</v>
      </c>
      <c r="I63" s="8">
        <v>105.95</v>
      </c>
      <c r="J63" s="8">
        <v>486</v>
      </c>
      <c r="K63" s="11">
        <v>1E-4</v>
      </c>
      <c r="L63" s="6" t="s">
        <v>68</v>
      </c>
      <c r="M63" s="6" t="s">
        <v>359</v>
      </c>
      <c r="N63" s="11">
        <v>-4.9000000000000002E-2</v>
      </c>
    </row>
    <row r="64" spans="1:14" ht="16.5" x14ac:dyDescent="0.25">
      <c r="A64" s="19" t="s">
        <v>360</v>
      </c>
      <c r="B64" s="6" t="s">
        <v>361</v>
      </c>
      <c r="C64" s="21" t="s">
        <v>85</v>
      </c>
      <c r="D64" s="6" t="s">
        <v>44</v>
      </c>
      <c r="E64" s="8" t="s">
        <v>362</v>
      </c>
      <c r="F64" s="8" t="s">
        <v>363</v>
      </c>
      <c r="G64" s="6" t="s">
        <v>68</v>
      </c>
      <c r="H64" s="6" t="s">
        <v>68</v>
      </c>
      <c r="I64" s="7">
        <v>-6.32</v>
      </c>
      <c r="J64" s="15" t="s">
        <v>364</v>
      </c>
      <c r="K64" s="11">
        <v>1.18E-2</v>
      </c>
      <c r="L64" s="6" t="s">
        <v>68</v>
      </c>
      <c r="M64" s="6" t="s">
        <v>365</v>
      </c>
      <c r="N64" s="9">
        <v>0</v>
      </c>
    </row>
    <row r="65" spans="1:14" ht="16.5" x14ac:dyDescent="0.25">
      <c r="A65" s="19" t="s">
        <v>366</v>
      </c>
      <c r="B65" s="6" t="s">
        <v>367</v>
      </c>
      <c r="C65" s="21" t="s">
        <v>85</v>
      </c>
      <c r="D65" s="6" t="s">
        <v>44</v>
      </c>
      <c r="E65" s="8" t="s">
        <v>368</v>
      </c>
      <c r="F65" s="7" t="s">
        <v>369</v>
      </c>
      <c r="G65" s="6" t="s">
        <v>68</v>
      </c>
      <c r="H65" s="7">
        <v>7.69</v>
      </c>
      <c r="I65" s="7">
        <v>-3.44</v>
      </c>
      <c r="J65" s="8" t="s">
        <v>370</v>
      </c>
      <c r="K65" s="11">
        <v>5.5500000000000001E-2</v>
      </c>
      <c r="L65" s="6" t="s">
        <v>68</v>
      </c>
      <c r="M65" s="6" t="s">
        <v>371</v>
      </c>
      <c r="N65" s="11">
        <v>-0.88419999999999999</v>
      </c>
    </row>
    <row r="66" spans="1:14" ht="16.5" x14ac:dyDescent="0.25">
      <c r="A66" s="19" t="s">
        <v>372</v>
      </c>
      <c r="B66" s="6" t="s">
        <v>373</v>
      </c>
      <c r="C66" s="21" t="s">
        <v>73</v>
      </c>
      <c r="D66" s="6" t="s">
        <v>44</v>
      </c>
      <c r="E66" s="8" t="s">
        <v>374</v>
      </c>
      <c r="F66" s="8" t="s">
        <v>375</v>
      </c>
      <c r="G66" s="6" t="s">
        <v>68</v>
      </c>
      <c r="H66" s="6" t="s">
        <v>68</v>
      </c>
      <c r="I66" s="8">
        <v>81.900000000000006</v>
      </c>
      <c r="J66" s="7" t="s">
        <v>376</v>
      </c>
      <c r="K66" s="13">
        <v>0.3634</v>
      </c>
      <c r="L66" s="6" t="s">
        <v>68</v>
      </c>
      <c r="M66" s="6" t="s">
        <v>377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P21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3" sqref="C33"/>
    </sheetView>
  </sheetViews>
  <sheetFormatPr defaultColWidth="8.875" defaultRowHeight="12.75" x14ac:dyDescent="0.2"/>
  <cols>
    <col min="1" max="1" width="3.625" style="1" customWidth="1"/>
    <col min="2" max="2" width="8.875" style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9" width="8.875" style="1"/>
    <col min="10" max="10" width="63.5" style="1" bestFit="1" customWidth="1"/>
    <col min="11" max="13" width="8.875" style="1"/>
    <col min="14" max="14" width="10.375" style="4" bestFit="1" customWidth="1"/>
    <col min="15" max="15" width="13.375" style="4" bestFit="1" customWidth="1"/>
    <col min="16" max="16" width="14" style="1" bestFit="1" customWidth="1"/>
    <col min="17" max="16384" width="8.875" style="1"/>
  </cols>
  <sheetData>
    <row r="1" spans="2:16" x14ac:dyDescent="0.2">
      <c r="D1" s="1"/>
      <c r="F1" s="39" t="s">
        <v>399</v>
      </c>
      <c r="G1" s="39"/>
      <c r="H1" s="39"/>
      <c r="I1" s="39"/>
      <c r="N1" s="1"/>
      <c r="O1" s="1"/>
    </row>
    <row r="2" spans="2:16" x14ac:dyDescent="0.2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2" t="s">
        <v>8</v>
      </c>
      <c r="K2" s="3" t="s">
        <v>9</v>
      </c>
      <c r="L2" s="3" t="s">
        <v>388</v>
      </c>
      <c r="M2" s="3" t="s">
        <v>387</v>
      </c>
      <c r="N2" s="2" t="s">
        <v>23</v>
      </c>
      <c r="O2" s="3" t="s">
        <v>24</v>
      </c>
      <c r="P2" s="3" t="s">
        <v>27</v>
      </c>
    </row>
    <row r="3" spans="2:16" x14ac:dyDescent="0.2">
      <c r="B3" s="27" t="s">
        <v>12</v>
      </c>
      <c r="C3" s="1" t="s">
        <v>15</v>
      </c>
      <c r="D3" s="4" t="s">
        <v>18</v>
      </c>
      <c r="E3" s="4" t="s">
        <v>378</v>
      </c>
      <c r="F3" s="1">
        <f>[1]Main!$C$6</f>
        <v>1.2050000000000001</v>
      </c>
      <c r="G3" s="28">
        <f>[1]Main!$C$8</f>
        <v>5964.75</v>
      </c>
      <c r="H3" s="1">
        <f>[1]Main!$C$11</f>
        <v>0</v>
      </c>
      <c r="I3" s="28">
        <f>[1]Main!$C$12</f>
        <v>5964.75</v>
      </c>
      <c r="J3" s="1" t="s">
        <v>26</v>
      </c>
      <c r="K3" s="4"/>
      <c r="L3" s="4"/>
      <c r="N3" s="4">
        <v>531</v>
      </c>
      <c r="P3" s="4">
        <v>200</v>
      </c>
    </row>
    <row r="4" spans="2:16" x14ac:dyDescent="0.2">
      <c r="B4" s="27" t="s">
        <v>11</v>
      </c>
      <c r="C4" s="1" t="s">
        <v>14</v>
      </c>
      <c r="D4" s="4" t="s">
        <v>18</v>
      </c>
      <c r="E4" s="4" t="s">
        <v>382</v>
      </c>
      <c r="F4" s="1">
        <f>[2]Main!$C$6</f>
        <v>4.5199999999999996</v>
      </c>
      <c r="G4" s="28">
        <f>[2]Main!$C$8</f>
        <v>3426.16</v>
      </c>
      <c r="H4" s="29">
        <f>[2]Main!$C$11</f>
        <v>478</v>
      </c>
      <c r="I4" s="28">
        <f>[2]Main!$C$12</f>
        <v>2948.16</v>
      </c>
      <c r="J4" s="1" t="s">
        <v>395</v>
      </c>
      <c r="K4" s="22">
        <f>'[2]Financial Model'!$I$31</f>
        <v>2.4699599465954607E-2</v>
      </c>
      <c r="L4" s="4"/>
      <c r="N4" s="4">
        <v>310</v>
      </c>
      <c r="O4" s="4">
        <v>106</v>
      </c>
      <c r="P4" s="4">
        <v>136</v>
      </c>
    </row>
    <row r="5" spans="2:16" x14ac:dyDescent="0.2">
      <c r="B5" s="27" t="s">
        <v>10</v>
      </c>
      <c r="C5" s="1" t="s">
        <v>13</v>
      </c>
      <c r="D5" s="4" t="s">
        <v>18</v>
      </c>
      <c r="E5" s="4" t="s">
        <v>378</v>
      </c>
      <c r="F5" s="1">
        <f>[3]Main!$C$6</f>
        <v>23.2</v>
      </c>
      <c r="G5" s="28">
        <f>[3]Main!$C$8</f>
        <v>2405.84</v>
      </c>
      <c r="H5" s="1">
        <f>[3]Main!$C$11</f>
        <v>0</v>
      </c>
      <c r="I5" s="28">
        <f>[3]Main!$C$12</f>
        <v>2405.84</v>
      </c>
      <c r="J5" s="1" t="s">
        <v>19</v>
      </c>
      <c r="K5" s="22">
        <f>'[3]Financial Model'!$L$25</f>
        <v>0.47730688307784791</v>
      </c>
      <c r="L5" s="22"/>
      <c r="M5" s="22"/>
      <c r="N5" s="4">
        <f>[3]Main!$D$21</f>
        <v>153</v>
      </c>
      <c r="O5" s="4">
        <f>[3]Main!$D$22</f>
        <v>315</v>
      </c>
      <c r="P5" s="4"/>
    </row>
    <row r="6" spans="2:16" x14ac:dyDescent="0.2">
      <c r="B6" s="27" t="s">
        <v>16</v>
      </c>
      <c r="C6" s="1" t="s">
        <v>17</v>
      </c>
      <c r="D6" s="4" t="s">
        <v>20</v>
      </c>
      <c r="E6" s="4" t="s">
        <v>382</v>
      </c>
      <c r="F6" s="1">
        <f>[4]Main!$C$6</f>
        <v>10.029999999999999</v>
      </c>
      <c r="G6" s="28">
        <f>[4]Main!$C$8</f>
        <v>2152.6385999999998</v>
      </c>
      <c r="H6" s="29">
        <f>[4]Main!$C$11</f>
        <v>0</v>
      </c>
      <c r="I6" s="28">
        <f>[4]Main!$C$12</f>
        <v>2152.6385999999998</v>
      </c>
      <c r="J6" s="1" t="s">
        <v>394</v>
      </c>
      <c r="K6" s="4"/>
      <c r="L6" s="4"/>
      <c r="N6" s="4">
        <v>96</v>
      </c>
      <c r="O6" s="4">
        <v>57</v>
      </c>
      <c r="P6" s="4">
        <v>82</v>
      </c>
    </row>
    <row r="7" spans="2:16" x14ac:dyDescent="0.2">
      <c r="B7" s="27"/>
      <c r="E7" s="4"/>
      <c r="G7" s="30"/>
      <c r="H7" s="29"/>
      <c r="I7" s="29"/>
      <c r="K7" s="4"/>
      <c r="L7" s="4"/>
      <c r="P7" s="4"/>
    </row>
    <row r="8" spans="2:16" x14ac:dyDescent="0.2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</row>
    <row r="9" spans="2:16" x14ac:dyDescent="0.2">
      <c r="B9" s="1" t="s">
        <v>21</v>
      </c>
      <c r="C9" s="1" t="s">
        <v>22</v>
      </c>
      <c r="D9" s="4" t="s">
        <v>18</v>
      </c>
      <c r="G9" s="33"/>
      <c r="J9" s="1" t="s">
        <v>25</v>
      </c>
      <c r="K9" s="4"/>
      <c r="L9" s="4"/>
      <c r="N9" s="4">
        <v>130</v>
      </c>
      <c r="O9" s="4">
        <v>44</v>
      </c>
      <c r="P9" s="4"/>
    </row>
    <row r="10" spans="2:16" x14ac:dyDescent="0.2">
      <c r="B10" s="35">
        <v>753</v>
      </c>
      <c r="C10" s="1" t="s">
        <v>89</v>
      </c>
      <c r="D10" s="4" t="s">
        <v>400</v>
      </c>
      <c r="G10" s="33"/>
      <c r="J10" s="1" t="s">
        <v>401</v>
      </c>
      <c r="K10" s="4"/>
      <c r="L10" s="4"/>
      <c r="P10" s="4"/>
    </row>
    <row r="11" spans="2:16" x14ac:dyDescent="0.2">
      <c r="B11" s="1" t="s">
        <v>383</v>
      </c>
      <c r="C11" s="1" t="s">
        <v>55</v>
      </c>
      <c r="D11" s="4" t="s">
        <v>43</v>
      </c>
      <c r="E11" s="4" t="s">
        <v>384</v>
      </c>
      <c r="F11" s="1">
        <v>40.14</v>
      </c>
      <c r="G11" s="34">
        <f>(F11*G19)*592.96</f>
        <v>19279.145664000003</v>
      </c>
      <c r="J11" s="1" t="s">
        <v>398</v>
      </c>
      <c r="K11" s="4"/>
      <c r="L11" s="4"/>
    </row>
    <row r="12" spans="2:16" x14ac:dyDescent="0.2">
      <c r="B12" s="1" t="s">
        <v>385</v>
      </c>
      <c r="C12" s="1" t="s">
        <v>65</v>
      </c>
      <c r="D12" s="4" t="s">
        <v>66</v>
      </c>
      <c r="E12" s="4" t="s">
        <v>384</v>
      </c>
      <c r="F12" s="1">
        <v>76.38</v>
      </c>
      <c r="G12" s="34">
        <f>(F12*G19)*226.92</f>
        <v>14039.041176000001</v>
      </c>
      <c r="J12" s="1" t="s">
        <v>397</v>
      </c>
      <c r="K12" s="4"/>
      <c r="L12" s="4"/>
    </row>
    <row r="13" spans="2:16" x14ac:dyDescent="0.2">
      <c r="B13" s="31">
        <v>9201</v>
      </c>
      <c r="C13" s="1" t="s">
        <v>389</v>
      </c>
      <c r="D13" s="4" t="s">
        <v>390</v>
      </c>
      <c r="E13" s="4" t="s">
        <v>391</v>
      </c>
      <c r="F13" s="32">
        <v>2357</v>
      </c>
      <c r="G13" s="34">
        <f>(F13*G21)*320.79</f>
        <v>4536.6121800000001</v>
      </c>
      <c r="J13" s="1" t="s">
        <v>393</v>
      </c>
      <c r="K13" s="4"/>
    </row>
    <row r="14" spans="2:16" x14ac:dyDescent="0.2">
      <c r="B14" s="1" t="s">
        <v>386</v>
      </c>
      <c r="C14" s="1" t="s">
        <v>198</v>
      </c>
      <c r="D14" s="4" t="s">
        <v>66</v>
      </c>
      <c r="E14" s="4" t="s">
        <v>384</v>
      </c>
      <c r="F14" s="1">
        <v>9.5399999999999991</v>
      </c>
      <c r="G14" s="34">
        <f>(F14*G19)*320.79</f>
        <v>2478.8726459999998</v>
      </c>
      <c r="J14" s="1" t="s">
        <v>396</v>
      </c>
      <c r="K14" s="4"/>
      <c r="L14" s="4"/>
    </row>
    <row r="18" spans="6:7" x14ac:dyDescent="0.2">
      <c r="F18" s="36" t="s">
        <v>379</v>
      </c>
      <c r="G18" s="37"/>
    </row>
    <row r="19" spans="6:7" x14ac:dyDescent="0.2">
      <c r="F19" s="23" t="s">
        <v>380</v>
      </c>
      <c r="G19" s="25">
        <v>0.81</v>
      </c>
    </row>
    <row r="20" spans="6:7" x14ac:dyDescent="0.2">
      <c r="F20" s="23" t="s">
        <v>381</v>
      </c>
      <c r="G20" s="25">
        <v>0.85</v>
      </c>
    </row>
    <row r="21" spans="6:7" x14ac:dyDescent="0.2">
      <c r="F21" s="24" t="s">
        <v>392</v>
      </c>
      <c r="G21" s="26">
        <v>6.0000000000000001E-3</v>
      </c>
    </row>
  </sheetData>
  <mergeCells count="3">
    <mergeCell ref="F18:G18"/>
    <mergeCell ref="B8:P8"/>
    <mergeCell ref="F1:I1"/>
  </mergeCells>
  <hyperlinks>
    <hyperlink ref="B5" r:id="rId1" xr:uid="{3B58BCD6-42FB-9B41-82F9-2CB3C0FF35E5}"/>
    <hyperlink ref="B4" r:id="rId2" xr:uid="{176C962A-9F96-4539-8149-82E34F7BBB40}"/>
    <hyperlink ref="B6" r:id="rId3" xr:uid="{56F8AAB4-AB88-4816-A70A-66823F4EBD86}"/>
    <hyperlink ref="B3" r:id="rId4" xr:uid="{593208B0-BF4C-4E7C-9DA3-9FABEC41EED7}"/>
  </hyperlinks>
  <pageMargins left="0.7" right="0.7" top="0.75" bottom="0.75" header="0.3" footer="0.3"/>
  <pageSetup paperSize="256" orientation="portrait" horizontalDpi="203" verticalDpi="203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 Screening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2022-07-04T09:28:04Z</dcterms:modified>
</cp:coreProperties>
</file>