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BB13959A-388E-408A-82D4-EC48DD1C7FD6}" xr6:coauthVersionLast="47" xr6:coauthVersionMax="47" xr10:uidLastSave="{00000000-0000-0000-0000-000000000000}"/>
  <bookViews>
    <workbookView xWindow="-120" yWindow="-120" windowWidth="29040" windowHeight="15720" xr2:uid="{FBFF25B8-0661-4BC9-854D-E389133117C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7" i="1"/>
  <c r="C8" i="1" s="1"/>
  <c r="C12" i="1" s="1"/>
  <c r="L68" i="2"/>
  <c r="L67" i="2"/>
  <c r="D29" i="1"/>
  <c r="C10" i="1"/>
  <c r="C9" i="1"/>
  <c r="C11" i="1" s="1"/>
  <c r="L64" i="2"/>
  <c r="L63" i="2"/>
  <c r="L62" i="2"/>
  <c r="L60" i="2"/>
  <c r="L59" i="2"/>
  <c r="L57" i="2"/>
  <c r="L49" i="2"/>
  <c r="L54" i="2" s="1"/>
  <c r="L38" i="2"/>
  <c r="L43" i="2" s="1"/>
  <c r="H27" i="2"/>
  <c r="H26" i="2"/>
  <c r="H25" i="2"/>
  <c r="H24" i="2"/>
  <c r="L27" i="2"/>
  <c r="L26" i="2"/>
  <c r="L25" i="2"/>
  <c r="L24" i="2"/>
  <c r="L21" i="2"/>
  <c r="H11" i="2"/>
  <c r="H15" i="2" s="1"/>
  <c r="H17" i="2" s="1"/>
  <c r="H18" i="2" s="1"/>
  <c r="H6" i="2"/>
  <c r="L18" i="2"/>
  <c r="L17" i="2"/>
  <c r="L15" i="2"/>
  <c r="L11" i="2"/>
  <c r="L6" i="2"/>
</calcChain>
</file>

<file path=xl/sharedStrings.xml><?xml version="1.0" encoding="utf-8"?>
<sst xmlns="http://schemas.openxmlformats.org/spreadsheetml/2006/main" count="103" uniqueCount="90">
  <si>
    <t>$OPEN</t>
  </si>
  <si>
    <t>Opendoor Technologies Inc.</t>
  </si>
  <si>
    <t>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</si>
  <si>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</si>
  <si>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</si>
  <si>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</si>
  <si>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</si>
  <si>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</si>
  <si>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</si>
  <si>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</si>
  <si>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</si>
  <si>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</si>
  <si>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</si>
  <si>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</si>
  <si>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</si>
  <si>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</si>
  <si>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</si>
  <si>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</si>
  <si>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</si>
  <si>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</si>
  <si>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</si>
  <si>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</si>
  <si>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</si>
  <si>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</si>
  <si>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</si>
  <si>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</si>
  <si>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</si>
  <si>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Teme, AZ</t>
  </si>
  <si>
    <t>Q124</t>
  </si>
  <si>
    <t>FY24</t>
  </si>
  <si>
    <t>FY25</t>
  </si>
  <si>
    <t>FY23</t>
  </si>
  <si>
    <t>Q224</t>
  </si>
  <si>
    <t>Q324</t>
  </si>
  <si>
    <t>Q424</t>
  </si>
  <si>
    <t>Q125</t>
  </si>
  <si>
    <t>Q225</t>
  </si>
  <si>
    <t>Q123</t>
  </si>
  <si>
    <t>Q223</t>
  </si>
  <si>
    <t>Q323</t>
  </si>
  <si>
    <t>Q423</t>
  </si>
  <si>
    <t>Revenue</t>
  </si>
  <si>
    <t>COGS</t>
  </si>
  <si>
    <t>Gross Profit</t>
  </si>
  <si>
    <t>S&amp;M</t>
  </si>
  <si>
    <t>G&amp;A</t>
  </si>
  <si>
    <t>R&amp;D</t>
  </si>
  <si>
    <t>Restructuring</t>
  </si>
  <si>
    <t>Operating Income</t>
  </si>
  <si>
    <t>Debt Payments</t>
  </si>
  <si>
    <t>Interest Expenses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</si>
  <si>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</si>
  <si>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</si>
  <si>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</si>
  <si>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</si>
  <si>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</si>
  <si>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</si>
  <si>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</si>
  <si>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</si>
  <si>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</si>
  <si>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</si>
  <si>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</si>
  <si>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</si>
  <si>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Real estate trader that makes instant cash offers on homes through an online process</t>
  </si>
  <si>
    <t>Restricted Cash</t>
  </si>
  <si>
    <t>Marketable Securities</t>
  </si>
  <si>
    <t>ESCROW Receivable</t>
  </si>
  <si>
    <t>Real Estate Inventory, Net</t>
  </si>
  <si>
    <t>OCA</t>
  </si>
  <si>
    <t>TCA</t>
  </si>
  <si>
    <t>PP&amp;E</t>
  </si>
  <si>
    <t>ROU</t>
  </si>
  <si>
    <t>Goodwill</t>
  </si>
  <si>
    <t>Other Assets</t>
  </si>
  <si>
    <t>Assets</t>
  </si>
  <si>
    <t>A/P</t>
  </si>
  <si>
    <t>Non-Recourse Asset Backed Debt</t>
  </si>
  <si>
    <t>Interest Payable</t>
  </si>
  <si>
    <t>Lease Liabilities</t>
  </si>
  <si>
    <t>TCL</t>
  </si>
  <si>
    <t>Long-Term Debt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</si>
  <si>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</si>
  <si>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</si>
  <si>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</si>
  <si>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</si>
  <si>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</si>
  <si>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</si>
  <si>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</si>
  <si>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</si>
  <si>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Carrie Wheeler CEO from 1-Dec-22 announced she is stepping down from role on Friday 16th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</si>
</sst>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1" fillId="4" borderId="0" xfId="0" applyFont="1" applyFill="1" applyBorder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95251</xdr:rowOff>
    </xdr:from>
    <xdr:to>
      <xdr:col>6</xdr:col>
      <xdr:colOff>142875</xdr:colOff>
      <xdr:row>4</xdr:row>
      <xdr:rowOff>31553</xdr:rowOff>
    </xdr:to>
    <xdr:pic>
      <xdr:nvPicPr>
        <xdr:cNvPr id="2" name="Picture 1" descr="Opendoor (@Opendoor) / X">
          <a:extLst>
            <a:ext uri="{FF2B5EF4-FFF2-40B4-BE49-F238E27FC236}">
              <a16:creationId xmlns:a16="http://schemas.microsoft.com/office/drawing/2014/main" id="{9003BEF7-E6A2-4D5F-8F3B-D74162BC5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95251"/>
          <a:ext cx="1038225" cy="584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ix?doc=/Archives/edgar/data/0001801169/000180116925000074/open-2025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689-EE20-4968-8E22-CC0224E9D4B4}">
  <dimension ref="B2:H38"/>
  <sheetViews>
    <sheetView tabSelected="1" workbookViewId="0">
      <selection activeCell="H7" sqref="H7"/>
    </sheetView>
  </sheetViews>
  <sheetFormatPr defaultRowHeight="12.75" x14ac:dyDescent="0.2"/>
  <cols>
    <col min="1" max="16384" width="9.140625" style="1"/>
  </cols>
  <sheetData>
    <row r="2" spans="2:8" x14ac:dyDescent="0.2">
      <c r="B2" s="3" t="s">
        <v>0</v>
      </c>
      <c r="H2" s="1" t="s">
        <v>63</v>
      </c>
    </row>
    <row r="3" spans="2:8" x14ac:dyDescent="0.2">
      <c r="B3" s="3" t="s">
        <v>1</v>
      </c>
    </row>
    <row r="5" spans="2:8" x14ac:dyDescent="0.2">
      <c r="B5" s="9" t="s">
        <v>2</v>
      </c>
      <c r="C5" s="10"/>
      <c r="D5" s="11"/>
    </row>
    <row r="6" spans="2:8" x14ac:dyDescent="0.2">
      <c r="B6" s="4" t="s">
        <v>3</v>
      </c>
      <c r="C6" s="5">
        <v>3.78</v>
      </c>
      <c r="D6" s="23"/>
      <c r="H6" s="1" t="s">
        <v>89</v>
      </c>
    </row>
    <row r="7" spans="2:8" x14ac:dyDescent="0.2">
      <c r="B7" s="4" t="s">
        <v>4</v>
      </c>
      <c r="C7" s="6">
        <f>+'Financial Model'!L19</f>
        <v>729.84799999999996</v>
      </c>
      <c r="D7" s="23" t="s">
        <v>36</v>
      </c>
    </row>
    <row r="8" spans="2:8" x14ac:dyDescent="0.2">
      <c r="B8" s="4" t="s">
        <v>5</v>
      </c>
      <c r="C8" s="6">
        <f>C6*C7</f>
        <v>2758.8254399999996</v>
      </c>
      <c r="D8" s="23"/>
    </row>
    <row r="9" spans="2:8" x14ac:dyDescent="0.2">
      <c r="B9" s="4" t="s">
        <v>6</v>
      </c>
      <c r="C9" s="6">
        <f>+'Financial Model'!L62</f>
        <v>1185</v>
      </c>
      <c r="D9" s="23" t="s">
        <v>36</v>
      </c>
    </row>
    <row r="10" spans="2:8" x14ac:dyDescent="0.2">
      <c r="B10" s="4" t="s">
        <v>7</v>
      </c>
      <c r="C10" s="6">
        <f>+'Financial Model'!L63</f>
        <v>2176</v>
      </c>
      <c r="D10" s="23" t="s">
        <v>36</v>
      </c>
    </row>
    <row r="11" spans="2:8" x14ac:dyDescent="0.2">
      <c r="B11" s="4" t="s">
        <v>8</v>
      </c>
      <c r="C11" s="6">
        <f>C9-C10</f>
        <v>-991</v>
      </c>
      <c r="D11" s="23" t="s">
        <v>36</v>
      </c>
    </row>
    <row r="12" spans="2:8" x14ac:dyDescent="0.2">
      <c r="B12" s="7" t="s">
        <v>9</v>
      </c>
      <c r="C12" s="8">
        <f>C8-C11</f>
        <v>3749.8254399999996</v>
      </c>
      <c r="D12" s="24"/>
    </row>
    <row r="15" spans="2:8" x14ac:dyDescent="0.2">
      <c r="B15" s="9" t="s">
        <v>10</v>
      </c>
      <c r="C15" s="10"/>
      <c r="D15" s="11"/>
    </row>
    <row r="16" spans="2:8" x14ac:dyDescent="0.2">
      <c r="B16" s="12" t="s">
        <v>11</v>
      </c>
      <c r="C16" s="14"/>
      <c r="D16" s="15"/>
    </row>
    <row r="17" spans="2:4" x14ac:dyDescent="0.2">
      <c r="B17" s="12" t="s">
        <v>12</v>
      </c>
      <c r="C17" s="14"/>
      <c r="D17" s="15"/>
    </row>
    <row r="18" spans="2:4" x14ac:dyDescent="0.2">
      <c r="B18" s="12" t="s">
        <v>13</v>
      </c>
      <c r="C18" s="14"/>
      <c r="D18" s="15"/>
    </row>
    <row r="19" spans="2:4" x14ac:dyDescent="0.2">
      <c r="B19" s="13" t="s">
        <v>14</v>
      </c>
      <c r="C19" s="16"/>
      <c r="D19" s="17"/>
    </row>
    <row r="22" spans="2:4" x14ac:dyDescent="0.2">
      <c r="B22" s="9" t="s">
        <v>15</v>
      </c>
      <c r="C22" s="10"/>
      <c r="D22" s="11"/>
    </row>
    <row r="23" spans="2:4" x14ac:dyDescent="0.2">
      <c r="B23" s="18" t="s">
        <v>16</v>
      </c>
      <c r="C23" s="14" t="s">
        <v>27</v>
      </c>
      <c r="D23" s="15"/>
    </row>
    <row r="24" spans="2:4" x14ac:dyDescent="0.2">
      <c r="B24" s="18" t="s">
        <v>17</v>
      </c>
      <c r="C24" s="14">
        <v>2013</v>
      </c>
      <c r="D24" s="15"/>
    </row>
    <row r="25" spans="2:4" x14ac:dyDescent="0.2">
      <c r="B25" s="18" t="s">
        <v>18</v>
      </c>
      <c r="C25" s="14"/>
      <c r="D25" s="15"/>
    </row>
    <row r="26" spans="2:4" x14ac:dyDescent="0.2">
      <c r="B26" s="18"/>
      <c r="C26" s="14"/>
      <c r="D26" s="15"/>
    </row>
    <row r="27" spans="2:4" x14ac:dyDescent="0.2">
      <c r="B27" s="18"/>
      <c r="C27" s="14"/>
      <c r="D27" s="15"/>
    </row>
    <row r="28" spans="2:4" x14ac:dyDescent="0.2">
      <c r="B28" s="18"/>
      <c r="C28" s="14"/>
      <c r="D28" s="15"/>
    </row>
    <row r="29" spans="2:4" x14ac:dyDescent="0.2">
      <c r="B29" s="18" t="s">
        <v>19</v>
      </c>
      <c r="C29" s="32" t="s">
        <v>36</v>
      </c>
      <c r="D29" s="33">
        <f>+'Financial Model'!L3</f>
        <v>38565</v>
      </c>
    </row>
    <row r="30" spans="2:4" x14ac:dyDescent="0.2">
      <c r="B30" s="19" t="s">
        <v>20</v>
      </c>
      <c r="C30" s="16"/>
      <c r="D30" s="17"/>
    </row>
    <row r="33" spans="2:4" x14ac:dyDescent="0.2">
      <c r="B33" s="9" t="s">
        <v>21</v>
      </c>
      <c r="C33" s="10"/>
      <c r="D33" s="11"/>
    </row>
    <row r="34" spans="2:4" x14ac:dyDescent="0.2">
      <c r="B34" s="18" t="s">
        <v>22</v>
      </c>
      <c r="C34" s="34">
        <f>C6/'Financial Model'!L60</f>
        <v>4.3721480824088736</v>
      </c>
      <c r="D34" s="35"/>
    </row>
    <row r="35" spans="2:4" x14ac:dyDescent="0.2">
      <c r="B35" s="18" t="s">
        <v>23</v>
      </c>
      <c r="C35" s="14"/>
      <c r="D35" s="15"/>
    </row>
    <row r="36" spans="2:4" x14ac:dyDescent="0.2">
      <c r="B36" s="18" t="s">
        <v>24</v>
      </c>
      <c r="C36" s="14"/>
      <c r="D36" s="15"/>
    </row>
    <row r="37" spans="2:4" x14ac:dyDescent="0.2">
      <c r="B37" s="18" t="s">
        <v>25</v>
      </c>
      <c r="C37" s="14"/>
      <c r="D37" s="15"/>
    </row>
    <row r="38" spans="2:4" x14ac:dyDescent="0.2">
      <c r="B38" s="19" t="s">
        <v>26</v>
      </c>
      <c r="C38" s="16"/>
      <c r="D38" s="17"/>
    </row>
  </sheetData>
  <mergeCells count="20">
    <mergeCell ref="C36:D36"/>
    <mergeCell ref="C37:D37"/>
    <mergeCell ref="C38:D38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ACD2-288F-4CD4-B947-0EFFA58C6995}">
  <dimension ref="B1:P68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B53" sqref="B53"/>
    </sheetView>
  </sheetViews>
  <sheetFormatPr defaultRowHeight="12.75" x14ac:dyDescent="0.2"/>
  <cols>
    <col min="1" max="1" width="4.28515625" style="1" customWidth="1"/>
    <col min="2" max="2" width="31.5703125" style="1" bestFit="1" customWidth="1"/>
    <col min="3" max="16384" width="9.140625" style="1"/>
  </cols>
  <sheetData>
    <row r="1" spans="2:16" s="20" customFormat="1" x14ac:dyDescent="0.2">
      <c r="C1" s="20" t="s">
        <v>37</v>
      </c>
      <c r="D1" s="20" t="s">
        <v>38</v>
      </c>
      <c r="E1" s="20" t="s">
        <v>39</v>
      </c>
      <c r="F1" s="20" t="s">
        <v>40</v>
      </c>
      <c r="G1" s="20" t="s">
        <v>28</v>
      </c>
      <c r="H1" s="20" t="s">
        <v>32</v>
      </c>
      <c r="I1" s="20" t="s">
        <v>33</v>
      </c>
      <c r="J1" s="20" t="s">
        <v>34</v>
      </c>
      <c r="K1" s="20" t="s">
        <v>35</v>
      </c>
      <c r="L1" s="26" t="s">
        <v>36</v>
      </c>
      <c r="N1" s="20" t="s">
        <v>31</v>
      </c>
      <c r="O1" s="20" t="s">
        <v>29</v>
      </c>
      <c r="P1" s="20" t="s">
        <v>30</v>
      </c>
    </row>
    <row r="2" spans="2:16" s="22" customFormat="1" x14ac:dyDescent="0.2">
      <c r="B2" s="21"/>
      <c r="H2" s="27">
        <v>45473</v>
      </c>
      <c r="L2" s="27">
        <v>45838</v>
      </c>
    </row>
    <row r="3" spans="2:16" s="22" customFormat="1" x14ac:dyDescent="0.2">
      <c r="B3" s="21"/>
      <c r="K3" s="25">
        <v>38838</v>
      </c>
      <c r="L3" s="25">
        <v>38565</v>
      </c>
    </row>
    <row r="4" spans="2:16" s="29" customFormat="1" x14ac:dyDescent="0.2">
      <c r="B4" s="29" t="s">
        <v>41</v>
      </c>
      <c r="H4" s="29">
        <v>1511</v>
      </c>
      <c r="L4" s="29">
        <v>1567</v>
      </c>
    </row>
    <row r="5" spans="2:16" s="2" customFormat="1" x14ac:dyDescent="0.2">
      <c r="B5" s="2" t="s">
        <v>42</v>
      </c>
      <c r="H5" s="2">
        <v>1382</v>
      </c>
      <c r="L5" s="2">
        <v>1439</v>
      </c>
    </row>
    <row r="6" spans="2:16" s="29" customFormat="1" x14ac:dyDescent="0.2">
      <c r="B6" s="29" t="s">
        <v>43</v>
      </c>
      <c r="H6" s="29">
        <f>H4-H5</f>
        <v>129</v>
      </c>
      <c r="L6" s="29">
        <f>L4-L5</f>
        <v>128</v>
      </c>
    </row>
    <row r="7" spans="2:16" s="2" customFormat="1" x14ac:dyDescent="0.2">
      <c r="B7" s="2" t="s">
        <v>44</v>
      </c>
      <c r="H7" s="2">
        <v>116</v>
      </c>
      <c r="L7" s="2">
        <v>86</v>
      </c>
    </row>
    <row r="8" spans="2:16" s="2" customFormat="1" x14ac:dyDescent="0.2">
      <c r="B8" s="2" t="s">
        <v>45</v>
      </c>
      <c r="H8" s="2">
        <v>48</v>
      </c>
      <c r="L8" s="2">
        <v>28</v>
      </c>
    </row>
    <row r="9" spans="2:16" s="2" customFormat="1" x14ac:dyDescent="0.2">
      <c r="B9" s="2" t="s">
        <v>46</v>
      </c>
      <c r="H9" s="2">
        <v>37</v>
      </c>
      <c r="L9" s="2">
        <v>21</v>
      </c>
    </row>
    <row r="10" spans="2:16" s="2" customFormat="1" x14ac:dyDescent="0.2">
      <c r="B10" s="2" t="s">
        <v>47</v>
      </c>
      <c r="H10" s="2">
        <v>0</v>
      </c>
      <c r="L10" s="2">
        <v>6</v>
      </c>
    </row>
    <row r="11" spans="2:16" s="29" customFormat="1" x14ac:dyDescent="0.2">
      <c r="B11" s="29" t="s">
        <v>48</v>
      </c>
      <c r="H11" s="29">
        <f>H6-SUM(H7:H10)</f>
        <v>-72</v>
      </c>
      <c r="L11" s="29">
        <f>L6-SUM(L7:L10)</f>
        <v>-13</v>
      </c>
    </row>
    <row r="12" spans="2:16" s="2" customFormat="1" x14ac:dyDescent="0.2">
      <c r="B12" s="2" t="s">
        <v>49</v>
      </c>
      <c r="H12" s="2">
        <v>-1</v>
      </c>
      <c r="L12" s="2">
        <v>10</v>
      </c>
    </row>
    <row r="13" spans="2:16" s="2" customFormat="1" x14ac:dyDescent="0.2">
      <c r="B13" s="2" t="s">
        <v>50</v>
      </c>
      <c r="H13" s="2">
        <v>-30</v>
      </c>
      <c r="L13" s="2">
        <v>-36</v>
      </c>
    </row>
    <row r="14" spans="2:16" s="2" customFormat="1" x14ac:dyDescent="0.2">
      <c r="B14" s="2" t="s">
        <v>51</v>
      </c>
      <c r="H14" s="2">
        <v>12</v>
      </c>
      <c r="L14" s="2">
        <v>10</v>
      </c>
    </row>
    <row r="15" spans="2:16" s="2" customFormat="1" x14ac:dyDescent="0.2">
      <c r="B15" s="2" t="s">
        <v>52</v>
      </c>
      <c r="H15" s="2">
        <f>SUM(H11:H14)</f>
        <v>-91</v>
      </c>
      <c r="L15" s="2">
        <f>SUM(L11:L14)</f>
        <v>-29</v>
      </c>
    </row>
    <row r="16" spans="2:16" s="2" customFormat="1" x14ac:dyDescent="0.2">
      <c r="B16" s="2" t="s">
        <v>53</v>
      </c>
      <c r="H16" s="2">
        <v>1</v>
      </c>
      <c r="L16" s="2">
        <v>0</v>
      </c>
    </row>
    <row r="17" spans="2:12" s="29" customFormat="1" x14ac:dyDescent="0.2">
      <c r="B17" s="29" t="s">
        <v>54</v>
      </c>
      <c r="H17" s="29">
        <f>H15-H16</f>
        <v>-92</v>
      </c>
      <c r="L17" s="29">
        <f>L15-L16</f>
        <v>-29</v>
      </c>
    </row>
    <row r="18" spans="2:12" s="28" customFormat="1" x14ac:dyDescent="0.2">
      <c r="B18" s="28" t="s">
        <v>55</v>
      </c>
      <c r="H18" s="28">
        <f>H17/H19</f>
        <v>-0.13267094001687227</v>
      </c>
      <c r="L18" s="28">
        <f>L17/L19</f>
        <v>-3.9734300840723005E-2</v>
      </c>
    </row>
    <row r="19" spans="2:12" s="2" customFormat="1" x14ac:dyDescent="0.2">
      <c r="B19" s="2" t="s">
        <v>4</v>
      </c>
      <c r="H19" s="2">
        <v>693.44500000000005</v>
      </c>
      <c r="L19" s="2">
        <v>729.84799999999996</v>
      </c>
    </row>
    <row r="21" spans="2:12" s="30" customFormat="1" x14ac:dyDescent="0.2">
      <c r="B21" s="30" t="s">
        <v>56</v>
      </c>
      <c r="L21" s="30">
        <f>L4/H4-1</f>
        <v>3.7061548643282594E-2</v>
      </c>
    </row>
    <row r="22" spans="2:12" x14ac:dyDescent="0.2">
      <c r="B22" s="1" t="s">
        <v>57</v>
      </c>
    </row>
    <row r="24" spans="2:12" s="30" customFormat="1" x14ac:dyDescent="0.2">
      <c r="B24" s="30" t="s">
        <v>58</v>
      </c>
      <c r="H24" s="30">
        <f>H6/H4</f>
        <v>8.5373924553275971E-2</v>
      </c>
      <c r="L24" s="30">
        <f>L6/L4</f>
        <v>8.1684747925973203E-2</v>
      </c>
    </row>
    <row r="25" spans="2:12" s="30" customFormat="1" x14ac:dyDescent="0.2">
      <c r="B25" s="30" t="s">
        <v>59</v>
      </c>
      <c r="H25" s="30">
        <f>H11/H4</f>
        <v>-4.7650562541363337E-2</v>
      </c>
      <c r="L25" s="30">
        <f>L11/L4</f>
        <v>-8.2961072112316524E-3</v>
      </c>
    </row>
    <row r="26" spans="2:12" s="30" customFormat="1" x14ac:dyDescent="0.2">
      <c r="B26" s="30" t="s">
        <v>60</v>
      </c>
      <c r="H26" s="30">
        <f>H17/H4</f>
        <v>-6.0886829913964262E-2</v>
      </c>
      <c r="L26" s="30">
        <f>L17/L4</f>
        <v>-1.8506700701978303E-2</v>
      </c>
    </row>
    <row r="27" spans="2:12" s="30" customFormat="1" x14ac:dyDescent="0.2">
      <c r="B27" s="30" t="s">
        <v>61</v>
      </c>
      <c r="H27" s="30">
        <f>H16/H15</f>
        <v>-1.098901098901099E-2</v>
      </c>
      <c r="L27" s="30">
        <f>L16/L15</f>
        <v>0</v>
      </c>
    </row>
    <row r="31" spans="2:12" x14ac:dyDescent="0.2">
      <c r="B31" s="31" t="s">
        <v>62</v>
      </c>
    </row>
    <row r="32" spans="2:12" s="29" customFormat="1" x14ac:dyDescent="0.2">
      <c r="B32" s="29" t="s">
        <v>6</v>
      </c>
      <c r="L32" s="29">
        <v>789</v>
      </c>
    </row>
    <row r="33" spans="2:12" s="2" customFormat="1" x14ac:dyDescent="0.2">
      <c r="B33" s="2" t="s">
        <v>64</v>
      </c>
      <c r="L33" s="2">
        <v>396</v>
      </c>
    </row>
    <row r="34" spans="2:12" s="29" customFormat="1" x14ac:dyDescent="0.2">
      <c r="B34" s="29" t="s">
        <v>65</v>
      </c>
      <c r="L34" s="29">
        <v>0</v>
      </c>
    </row>
    <row r="35" spans="2:12" s="2" customFormat="1" x14ac:dyDescent="0.2">
      <c r="B35" s="2" t="s">
        <v>66</v>
      </c>
      <c r="L35" s="2">
        <v>10</v>
      </c>
    </row>
    <row r="36" spans="2:12" s="2" customFormat="1" x14ac:dyDescent="0.2">
      <c r="B36" s="2" t="s">
        <v>67</v>
      </c>
      <c r="L36" s="2">
        <v>1530</v>
      </c>
    </row>
    <row r="37" spans="2:12" s="2" customFormat="1" x14ac:dyDescent="0.2">
      <c r="B37" s="2" t="s">
        <v>68</v>
      </c>
      <c r="L37" s="2">
        <v>72</v>
      </c>
    </row>
    <row r="38" spans="2:12" s="2" customFormat="1" x14ac:dyDescent="0.2">
      <c r="B38" s="2" t="s">
        <v>69</v>
      </c>
      <c r="L38" s="2">
        <f>SUM(L32:L37)</f>
        <v>2797</v>
      </c>
    </row>
    <row r="39" spans="2:12" s="2" customFormat="1" x14ac:dyDescent="0.2">
      <c r="B39" s="2" t="s">
        <v>70</v>
      </c>
      <c r="L39" s="2">
        <v>37</v>
      </c>
    </row>
    <row r="40" spans="2:12" s="2" customFormat="1" x14ac:dyDescent="0.2">
      <c r="B40" s="2" t="s">
        <v>71</v>
      </c>
      <c r="L40" s="2">
        <v>9</v>
      </c>
    </row>
    <row r="41" spans="2:12" s="2" customFormat="1" x14ac:dyDescent="0.2">
      <c r="B41" s="2" t="s">
        <v>72</v>
      </c>
      <c r="L41" s="2">
        <v>3</v>
      </c>
    </row>
    <row r="42" spans="2:12" s="2" customFormat="1" x14ac:dyDescent="0.2">
      <c r="B42" s="2" t="s">
        <v>73</v>
      </c>
      <c r="L42" s="2">
        <v>61</v>
      </c>
    </row>
    <row r="43" spans="2:12" s="2" customFormat="1" x14ac:dyDescent="0.2">
      <c r="B43" s="2" t="s">
        <v>74</v>
      </c>
      <c r="L43" s="2">
        <f>SUM(L38:L42)</f>
        <v>2907</v>
      </c>
    </row>
    <row r="44" spans="2:12" s="2" customFormat="1" x14ac:dyDescent="0.2"/>
    <row r="45" spans="2:12" s="2" customFormat="1" x14ac:dyDescent="0.2">
      <c r="B45" s="2" t="s">
        <v>75</v>
      </c>
      <c r="L45" s="2">
        <v>86</v>
      </c>
    </row>
    <row r="46" spans="2:12" s="29" customFormat="1" x14ac:dyDescent="0.2">
      <c r="B46" s="29" t="s">
        <v>76</v>
      </c>
      <c r="L46" s="29">
        <v>550</v>
      </c>
    </row>
    <row r="47" spans="2:12" s="2" customFormat="1" x14ac:dyDescent="0.2">
      <c r="B47" s="2" t="s">
        <v>77</v>
      </c>
      <c r="L47" s="2">
        <v>5</v>
      </c>
    </row>
    <row r="48" spans="2:12" s="2" customFormat="1" x14ac:dyDescent="0.2">
      <c r="B48" s="2" t="s">
        <v>78</v>
      </c>
      <c r="L48" s="2">
        <v>2</v>
      </c>
    </row>
    <row r="49" spans="2:12" s="2" customFormat="1" x14ac:dyDescent="0.2">
      <c r="B49" s="2" t="s">
        <v>79</v>
      </c>
      <c r="L49" s="2">
        <f>SUM(L45:L48)</f>
        <v>643</v>
      </c>
    </row>
    <row r="50" spans="2:12" s="29" customFormat="1" x14ac:dyDescent="0.2">
      <c r="B50" s="29" t="s">
        <v>80</v>
      </c>
      <c r="L50" s="29">
        <v>1189</v>
      </c>
    </row>
    <row r="51" spans="2:12" s="29" customFormat="1" x14ac:dyDescent="0.2">
      <c r="B51" s="29" t="s">
        <v>81</v>
      </c>
      <c r="L51" s="29">
        <v>437</v>
      </c>
    </row>
    <row r="52" spans="2:12" s="2" customFormat="1" x14ac:dyDescent="0.2">
      <c r="B52" s="2" t="s">
        <v>78</v>
      </c>
      <c r="L52" s="2">
        <v>6</v>
      </c>
    </row>
    <row r="53" spans="2:12" s="2" customFormat="1" x14ac:dyDescent="0.2">
      <c r="B53" s="2" t="s">
        <v>82</v>
      </c>
      <c r="L53" s="2">
        <v>1</v>
      </c>
    </row>
    <row r="54" spans="2:12" s="2" customFormat="1" x14ac:dyDescent="0.2">
      <c r="B54" s="2" t="s">
        <v>83</v>
      </c>
      <c r="L54" s="2">
        <f>SUM(L49:L53)</f>
        <v>2276</v>
      </c>
    </row>
    <row r="56" spans="2:12" x14ac:dyDescent="0.2">
      <c r="B56" s="1" t="s">
        <v>84</v>
      </c>
      <c r="L56" s="1">
        <v>631</v>
      </c>
    </row>
    <row r="57" spans="2:12" x14ac:dyDescent="0.2">
      <c r="B57" s="1" t="s">
        <v>85</v>
      </c>
      <c r="L57" s="2">
        <f>L56+L54</f>
        <v>2907</v>
      </c>
    </row>
    <row r="59" spans="2:12" x14ac:dyDescent="0.2">
      <c r="B59" s="1" t="s">
        <v>86</v>
      </c>
      <c r="L59" s="2">
        <f>L43-L54</f>
        <v>631</v>
      </c>
    </row>
    <row r="60" spans="2:12" x14ac:dyDescent="0.2">
      <c r="B60" s="1" t="s">
        <v>87</v>
      </c>
      <c r="L60" s="1">
        <f>L59/L19</f>
        <v>0.86456358036193848</v>
      </c>
    </row>
    <row r="62" spans="2:12" x14ac:dyDescent="0.2">
      <c r="B62" s="1" t="s">
        <v>6</v>
      </c>
      <c r="L62" s="2">
        <f>L32+L33+L34</f>
        <v>1185</v>
      </c>
    </row>
    <row r="63" spans="2:12" x14ac:dyDescent="0.2">
      <c r="B63" s="1" t="s">
        <v>7</v>
      </c>
      <c r="L63" s="2">
        <f>L46+L50+L51</f>
        <v>2176</v>
      </c>
    </row>
    <row r="64" spans="2:12" x14ac:dyDescent="0.2">
      <c r="B64" s="1" t="s">
        <v>8</v>
      </c>
      <c r="L64" s="2">
        <f>L62-L63</f>
        <v>-991</v>
      </c>
    </row>
    <row r="66" spans="2:12" x14ac:dyDescent="0.2">
      <c r="B66" s="1" t="s">
        <v>88</v>
      </c>
      <c r="L66" s="1">
        <v>2.1</v>
      </c>
    </row>
    <row r="67" spans="2:12" s="2" customFormat="1" x14ac:dyDescent="0.2">
      <c r="B67" s="2" t="s">
        <v>5</v>
      </c>
      <c r="L67" s="2">
        <f>L66*L19</f>
        <v>1532.6807999999999</v>
      </c>
    </row>
    <row r="68" spans="2:12" s="2" customFormat="1" x14ac:dyDescent="0.2">
      <c r="B68" s="2" t="s">
        <v>9</v>
      </c>
      <c r="L68" s="2">
        <f>L67-L64</f>
        <v>2523.6808000000001</v>
      </c>
    </row>
  </sheetData>
  <hyperlinks>
    <hyperlink ref="L1" r:id="rId1" xr:uid="{A9A85180-DCC2-4967-A96A-566D5E1E7A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2025-08-19T09:21:40Z</dcterms:created>
  <dcterms:modified xsi:type="dcterms:W3CDTF">2025-08-19T09:49:21Z</dcterms:modified>
</cp:coreProperties>
</file>