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7A2268C-9471-475B-A060-B246319FA9D2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18" i="1"/>
  <c r="L18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5" i="1" l="1"/>
  <c r="R15" i="1"/>
  <c r="Q15" i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I15" i="1" s="1"/>
  <c r="H15" i="1" l="1"/>
  <c r="J15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I14" i="1"/>
  <c r="J14" i="1" l="1"/>
</calcChain>
</file>

<file path=xl/sharedStrings.xml><?xml version="1.0" encoding="utf-8"?>
<sst xmlns="http://schemas.openxmlformats.org/spreadsheetml/2006/main" count="128" uniqueCount="102">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</sst>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META.xlsx" TargetMode="External"/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GTLB.xlsx" TargetMode="External"/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ESTC.xlsx" TargetMode="External"/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RPI.xlsx" TargetMode="External"/><Relationship Id="rId1" Type="http://schemas.openxmlformats.org/officeDocument/2006/relationships/externalLinkPath" Target="&#163;RP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WI.xlsx" TargetMode="External"/><Relationship Id="rId1" Type="http://schemas.openxmlformats.org/officeDocument/2006/relationships/externalLinkPath" Target="$SW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POT.xlsx" TargetMode="External"/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Data Visualisation"/>
    </sheetNames>
    <sheetDataSet>
      <sheetData sheetId="0">
        <row r="6">
          <cell r="C6">
            <v>4.2039999999999997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4.0333316758928568</v>
          </cell>
        </row>
        <row r="36">
          <cell r="C36">
            <v>3.3382349824934723</v>
          </cell>
        </row>
        <row r="38">
          <cell r="C38">
            <v>19.488075709989527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9">
          <cell r="C39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R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4" sqref="J14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16384" width="9.140625" style="1"/>
  </cols>
  <sheetData>
    <row r="1" spans="2:44">
      <c r="F1" s="25" t="s">
        <v>60</v>
      </c>
      <c r="L1" s="2"/>
    </row>
    <row r="2" spans="2:44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92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89</v>
      </c>
      <c r="AM2" s="4"/>
      <c r="AN2" s="4" t="s">
        <v>29</v>
      </c>
      <c r="AO2" s="4" t="s">
        <v>30</v>
      </c>
      <c r="AQ2" s="4" t="s">
        <v>98</v>
      </c>
      <c r="AR2" s="4" t="s">
        <v>99</v>
      </c>
    </row>
    <row r="3" spans="2:44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</row>
    <row r="4" spans="2:44">
      <c r="B4" s="5" t="s">
        <v>73</v>
      </c>
      <c r="C4" s="1" t="s">
        <v>74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75</v>
      </c>
      <c r="AO4" s="2" t="s">
        <v>76</v>
      </c>
      <c r="AQ4" s="2" t="str">
        <f>+[2]Main!$C$16</f>
        <v>Daniel Ek</v>
      </c>
    </row>
    <row r="5" spans="2:44">
      <c r="B5" s="5" t="s">
        <v>90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91</v>
      </c>
    </row>
    <row r="6" spans="2:44">
      <c r="B6" s="5" t="s">
        <v>85</v>
      </c>
      <c r="C6" s="1" t="s">
        <v>86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88</v>
      </c>
      <c r="AO6" s="2" t="s">
        <v>87</v>
      </c>
    </row>
    <row r="7" spans="2:44">
      <c r="B7" s="5" t="s">
        <v>77</v>
      </c>
      <c r="C7" s="1" t="s">
        <v>78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80</v>
      </c>
      <c r="AO7" s="2" t="s">
        <v>79</v>
      </c>
    </row>
    <row r="8" spans="2:44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4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4">
      <c r="B10" s="5" t="s">
        <v>67</v>
      </c>
      <c r="C10" s="1" t="s">
        <v>70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68</v>
      </c>
    </row>
    <row r="11" spans="2:44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4">
      <c r="B12" s="5" t="s">
        <v>71</v>
      </c>
      <c r="C12" s="1" t="s">
        <v>72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93</v>
      </c>
      <c r="AO12" s="2" t="s">
        <v>94</v>
      </c>
      <c r="AQ12" s="2" t="str">
        <f>+[10]Main!$C$16</f>
        <v>Sytse Sijbrandij</v>
      </c>
    </row>
    <row r="13" spans="2:44">
      <c r="B13" s="5" t="s">
        <v>81</v>
      </c>
      <c r="C13" s="1" t="s">
        <v>82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83</v>
      </c>
      <c r="AO13" s="2" t="s">
        <v>84</v>
      </c>
    </row>
    <row r="14" spans="2:44">
      <c r="B14" s="5" t="s">
        <v>95</v>
      </c>
      <c r="C14" s="1" t="s">
        <v>96</v>
      </c>
      <c r="D14" s="2" t="s">
        <v>37</v>
      </c>
      <c r="E14" s="2" t="s">
        <v>33</v>
      </c>
      <c r="F14" s="10">
        <f>+[14]Main!$C$6</f>
        <v>14.41</v>
      </c>
      <c r="G14" s="8">
        <f>+[14]Main!$C$7</f>
        <v>171</v>
      </c>
      <c r="H14" s="8">
        <f>+[14]Main!$C$8</f>
        <v>2464.11</v>
      </c>
      <c r="I14" s="8">
        <f>+[14]Main!$C$11</f>
        <v>-1006.182</v>
      </c>
      <c r="J14" s="8">
        <f>+[14]Main!$C$12</f>
        <v>3470.2920000000004</v>
      </c>
      <c r="K14" s="2" t="str">
        <f>+[14]Main!$C$29</f>
        <v>Q324</v>
      </c>
      <c r="L14" s="13">
        <f>+[14]Main!$D$29</f>
        <v>45597</v>
      </c>
      <c r="Q14" s="30">
        <f>+[14]Main!$C$34</f>
        <v>1.8366805608184922</v>
      </c>
      <c r="V14" s="12">
        <f>+'[14]Financial Model'!$M$22</f>
        <v>0.90155230596175473</v>
      </c>
      <c r="W14" s="12">
        <f>+'[14]Financial Model'!$M$23</f>
        <v>0.3222697162854643</v>
      </c>
      <c r="X14" s="12">
        <f>+'[14]Financial Model'!$M$24</f>
        <v>0.12672415948006502</v>
      </c>
      <c r="Y14" s="12">
        <f>+'[14]Financial Model'!$M$25</f>
        <v>0.32920503863660416</v>
      </c>
      <c r="AA14" s="12">
        <f>+'[14]Financial Model'!$M$27</f>
        <v>5.5034257955282717E-2</v>
      </c>
      <c r="AB14" s="12"/>
      <c r="AC14" s="12"/>
      <c r="AH14" s="2">
        <f>+[14]Main!$C$24</f>
        <v>1999</v>
      </c>
      <c r="AI14" s="29">
        <f>+[14]Main!$C$25</f>
        <v>2018</v>
      </c>
      <c r="AJ14" s="2" t="str">
        <f>+[14]Main!$C$23</f>
        <v>Austin, TX</v>
      </c>
      <c r="AL14" s="2">
        <f>+[14]Main!$C$39</f>
        <v>74</v>
      </c>
      <c r="AN14" s="2" t="s">
        <v>100</v>
      </c>
      <c r="AO14" s="2" t="s">
        <v>97</v>
      </c>
      <c r="AQ14" s="2" t="str">
        <f>+[14]Main!$C$16</f>
        <v>Sudhakar Ramakrishna</v>
      </c>
      <c r="AR14" s="2">
        <f ca="1">DATEDIF( [14]Main!$A$16, TODAY(), "y")</f>
        <v>3</v>
      </c>
    </row>
    <row r="15" spans="2:44">
      <c r="B15" s="5" t="s">
        <v>61</v>
      </c>
      <c r="C15" s="1" t="s">
        <v>62</v>
      </c>
      <c r="D15" s="2" t="s">
        <v>50</v>
      </c>
      <c r="E15" s="2" t="s">
        <v>33</v>
      </c>
      <c r="F15" s="10">
        <f>+[12]Main!$C$6*Currencies!C3</f>
        <v>5.4652000000000003</v>
      </c>
      <c r="G15" s="8">
        <f>+[12]Main!$C$7</f>
        <v>193.41571500000001</v>
      </c>
      <c r="H15" s="8">
        <f>G15*F15</f>
        <v>1057.0555656180002</v>
      </c>
      <c r="I15" s="8">
        <f>[12]Main!$C$11*Currencies!D3</f>
        <v>20.227692307692305</v>
      </c>
      <c r="J15" s="8">
        <f>H15-I15</f>
        <v>1036.827873310308</v>
      </c>
      <c r="K15" s="2" t="str">
        <f>[12]Main!$C$30</f>
        <v>H124</v>
      </c>
      <c r="L15" s="13">
        <f>[12]Main!$D$30</f>
        <v>45559</v>
      </c>
      <c r="Q15" s="30">
        <f>+[12]Main!$C$35</f>
        <v>4.0333316758928568</v>
      </c>
      <c r="R15" s="30">
        <f>+[12]Main!$C$36</f>
        <v>3.3382349824934723</v>
      </c>
      <c r="S15" s="30">
        <f>+[12]Main!$C$38</f>
        <v>19.488075709989527</v>
      </c>
      <c r="V15" s="12">
        <f>+'[12]Financial Model'!$F$42</f>
        <v>0.23750000000000002</v>
      </c>
      <c r="W15" s="12">
        <f>+'[12]Financial Model'!$F$43</f>
        <v>7.9166666666666677E-2</v>
      </c>
      <c r="X15" s="12">
        <f>+'[12]Financial Model'!$F$44</f>
        <v>5.2777777777777792E-2</v>
      </c>
      <c r="Y15" s="12">
        <f>+'[12]Financial Model'!$F$45</f>
        <v>0.29629629629629622</v>
      </c>
      <c r="AA15" s="12">
        <f>+'[12]Financial Model'!$F$30</f>
        <v>0.61254199328107539</v>
      </c>
      <c r="AB15" s="12">
        <f>+'[12]Financial Model'!$K$30</f>
        <v>0.41487498602675421</v>
      </c>
      <c r="AC15" s="12">
        <f>+'[12]Financial Model'!$J$30</f>
        <v>0.33624730593867169</v>
      </c>
      <c r="AD15" s="2" t="s">
        <v>46</v>
      </c>
      <c r="AG15" s="2">
        <f>+[12]Main!$C$27</f>
        <v>115</v>
      </c>
      <c r="AH15" s="2">
        <f>+[12]Main!$C$24</f>
        <v>2012</v>
      </c>
      <c r="AI15" s="28">
        <f>+[12]Main!$C$25</f>
        <v>45444</v>
      </c>
      <c r="AJ15" s="2" t="str">
        <f>[12]Main!$C$23</f>
        <v>Cambridge, UK</v>
      </c>
      <c r="AL15" s="2">
        <f>+[12]Main!$C$40</f>
        <v>42</v>
      </c>
      <c r="AN15" s="2" t="s">
        <v>64</v>
      </c>
      <c r="AO15" s="2" t="s">
        <v>101</v>
      </c>
    </row>
    <row r="16" spans="2:44">
      <c r="F16" s="10" t="s">
        <v>65</v>
      </c>
    </row>
    <row r="18" spans="2:12">
      <c r="B18" s="5" t="s">
        <v>66</v>
      </c>
      <c r="C18" s="1" t="s">
        <v>69</v>
      </c>
      <c r="K18" s="2" t="str">
        <f>+[13]Main!$C$28</f>
        <v>Q123</v>
      </c>
      <c r="L18" s="13">
        <f>+[13]Main!$D$28</f>
        <v>45055</v>
      </c>
    </row>
    <row r="21" spans="2:12">
      <c r="B21" s="1" t="s">
        <v>56</v>
      </c>
      <c r="C21" s="1" t="s">
        <v>58</v>
      </c>
      <c r="D21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18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</hyperlinks>
  <pageMargins left="0.7" right="0.7" top="0.75" bottom="0.75" header="0.3" footer="0.3"/>
  <pageSetup orientation="portrait" r:id="rId15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2024-12-11T00:41:20Z</dcterms:modified>
</cp:coreProperties>
</file>