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5C0E621-E6E7-4870-916E-29B80C0EB207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U23" i="1"/>
  <c r="T23" i="1"/>
  <c r="H23" i="1"/>
  <c r="G23" i="1"/>
  <c r="F23" i="1"/>
  <c r="Q12" i="1" l="1"/>
  <c r="P12" i="1"/>
  <c r="O12" i="1"/>
  <c r="N12" i="1"/>
  <c r="L12" i="1"/>
  <c r="K12" i="1"/>
  <c r="I12" i="1"/>
  <c r="G12" i="1"/>
  <c r="F12" i="1"/>
  <c r="H12" i="1" l="1"/>
  <c r="J12" i="1"/>
  <c r="L6" i="1" l="1"/>
  <c r="K6" i="1"/>
  <c r="Q6" i="1"/>
  <c r="P6" i="1"/>
  <c r="O6" i="1"/>
  <c r="N6" i="1"/>
  <c r="S6" i="1"/>
  <c r="T6" i="1"/>
  <c r="U6" i="1"/>
  <c r="F6" i="1"/>
  <c r="Q5" i="1" l="1"/>
  <c r="P5" i="1"/>
  <c r="O5" i="1"/>
  <c r="N5" i="1"/>
  <c r="J21" i="1" l="1"/>
  <c r="I21" i="1"/>
  <c r="H21" i="1"/>
  <c r="G21" i="1"/>
  <c r="F21" i="1"/>
  <c r="T21" i="1"/>
  <c r="U21" i="1"/>
  <c r="S21" i="1"/>
  <c r="Q21" i="1"/>
  <c r="P21" i="1"/>
  <c r="O21" i="1"/>
  <c r="N21" i="1"/>
  <c r="L21" i="1"/>
  <c r="K21" i="1"/>
  <c r="U14" i="1" l="1"/>
  <c r="U12" i="1"/>
  <c r="S12" i="1"/>
  <c r="T12" i="1"/>
  <c r="U5" i="1" l="1"/>
  <c r="S5" i="1"/>
  <c r="T5" i="1"/>
  <c r="L5" i="1" l="1"/>
  <c r="J5" i="1"/>
  <c r="I5" i="1"/>
  <c r="H5" i="1"/>
  <c r="G5" i="1"/>
  <c r="F5" i="1"/>
  <c r="K5" i="1"/>
  <c r="T8" i="1" l="1"/>
  <c r="U8" i="1"/>
  <c r="S8" i="1"/>
  <c r="Q8" i="1"/>
  <c r="P8" i="1"/>
  <c r="O8" i="1"/>
  <c r="N8" i="1"/>
  <c r="J8" i="1"/>
  <c r="I8" i="1"/>
  <c r="G8" i="1"/>
  <c r="H8" i="1"/>
  <c r="F8" i="1"/>
  <c r="G34" i="1"/>
  <c r="G33" i="1"/>
  <c r="L8" i="1"/>
  <c r="K8" i="1"/>
  <c r="I6" i="1"/>
  <c r="H6" i="1" l="1"/>
  <c r="G6" i="1"/>
  <c r="J6" i="1"/>
</calcChain>
</file>

<file path=xl/sharedStrings.xml><?xml version="1.0" encoding="utf-8"?>
<sst xmlns="http://schemas.openxmlformats.org/spreadsheetml/2006/main" count="118" uniqueCount="87">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</sst>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</sheetData>
      <sheetData sheetId="1"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</sheetData>
      <sheetData sheetId="1"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</sheetData>
      <sheetData sheetId="1"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26.16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15637.898639999999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13605.05464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542.66</v>
          </cell>
        </row>
        <row r="8">
          <cell r="C8">
            <v>22129.674800000001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X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6" bestFit="1" customWidth="1"/>
    <col min="4" max="5" width="9.140625" style="5"/>
    <col min="6" max="10" width="9.140625" style="1"/>
    <col min="11" max="11" width="9.140625" style="5"/>
    <col min="12" max="12" width="9.42578125" style="5" bestFit="1" customWidth="1"/>
    <col min="13" max="13" width="9.140625" style="1"/>
    <col min="14" max="17" width="9.140625" style="5"/>
    <col min="18" max="18" width="9.140625" style="1"/>
    <col min="19" max="20" width="9.140625" style="5"/>
    <col min="21" max="21" width="16.85546875" style="5" bestFit="1" customWidth="1"/>
    <col min="22" max="22" width="9.140625" style="1"/>
    <col min="23" max="23" width="16.42578125" style="5" bestFit="1" customWidth="1"/>
    <col min="24" max="24" width="24.85546875" style="1" bestFit="1" customWidth="1"/>
    <col min="25" max="16384" width="9.140625" style="1"/>
  </cols>
  <sheetData>
    <row r="1" spans="1:24" x14ac:dyDescent="0.2">
      <c r="F1" s="23" t="s">
        <v>29</v>
      </c>
      <c r="G1" s="23"/>
      <c r="H1" s="23"/>
      <c r="I1" s="23"/>
      <c r="J1" s="23"/>
    </row>
    <row r="2" spans="1:24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"/>
      <c r="N2" s="4" t="s">
        <v>18</v>
      </c>
      <c r="O2" s="4" t="s">
        <v>19</v>
      </c>
      <c r="P2" s="4" t="s">
        <v>20</v>
      </c>
      <c r="Q2" s="4" t="s">
        <v>21</v>
      </c>
      <c r="S2" s="4" t="s">
        <v>12</v>
      </c>
      <c r="T2" s="4" t="s">
        <v>10</v>
      </c>
      <c r="U2" s="4" t="s">
        <v>11</v>
      </c>
      <c r="W2" s="4" t="s">
        <v>38</v>
      </c>
      <c r="X2" s="4" t="s">
        <v>40</v>
      </c>
    </row>
    <row r="3" spans="1:24" x14ac:dyDescent="0.2">
      <c r="F3" s="16"/>
      <c r="I3" s="17"/>
      <c r="J3" s="17"/>
      <c r="X3" s="5"/>
    </row>
    <row r="4" spans="1:24" x14ac:dyDescent="0.2">
      <c r="F4" s="16"/>
      <c r="I4" s="17"/>
      <c r="J4" s="17"/>
      <c r="X4" s="5"/>
    </row>
    <row r="5" spans="1:24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[1]Main!$C$6*F33</f>
        <v>159.1525</v>
      </c>
      <c r="G5" s="19">
        <f>[1]Main!$C$7</f>
        <v>68.916813000000005</v>
      </c>
      <c r="H5" s="17">
        <f>[1]Main!$C$8*F33</f>
        <v>10968.283080982501</v>
      </c>
      <c r="I5" s="17">
        <f>[1]Main!$C$11*F33</f>
        <v>538.24670000000003</v>
      </c>
      <c r="J5" s="17">
        <f>[1]Main!$C$12*F33</f>
        <v>10430.036380982501</v>
      </c>
      <c r="K5" s="5" t="str">
        <f>[1]Main!$C$28</f>
        <v>FQ323</v>
      </c>
      <c r="L5" s="8">
        <f>[1]Main!$D$28</f>
        <v>44901</v>
      </c>
      <c r="N5" s="18">
        <f>'[1]Financial Model'!$X$29</f>
        <v>0.70928999538958049</v>
      </c>
      <c r="O5" s="18">
        <f>'[1]Financial Model'!$X$30</f>
        <v>-0.37819600869393383</v>
      </c>
      <c r="P5" s="18">
        <f>'[1]Financial Model'!$X$31</f>
        <v>-0.39144108542448774</v>
      </c>
      <c r="Q5" s="18">
        <f>'[1]Financial Model'!$X$32</f>
        <v>-2.6326241624645998E-2</v>
      </c>
      <c r="S5" s="5">
        <f>[1]Main!$C24</f>
        <v>2007</v>
      </c>
      <c r="T5" s="5">
        <f>[1]Main!$C$25</f>
        <v>2017</v>
      </c>
      <c r="U5" s="5" t="str">
        <f>[1]Main!$C$23</f>
        <v>New York City, NY</v>
      </c>
      <c r="W5" s="5" t="s">
        <v>47</v>
      </c>
      <c r="X5" s="5" t="s">
        <v>39</v>
      </c>
    </row>
    <row r="6" spans="1:24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[2]Main!$C$6*F33</f>
        <v>3.3365999999999993</v>
      </c>
      <c r="G6" s="17">
        <f>[2]Main!$C$7</f>
        <v>58.801357000000003</v>
      </c>
      <c r="H6" s="17">
        <f>[2]Main!$C$8*F33</f>
        <v>196.19660776619997</v>
      </c>
      <c r="I6" s="17">
        <f>[2]Main!$C$11*F33</f>
        <v>13.289129999999998</v>
      </c>
      <c r="J6" s="17">
        <f>[2]Main!$C$12*F33</f>
        <v>182.90747776619997</v>
      </c>
      <c r="K6" s="5" t="str">
        <f>[2]Main!$C$28</f>
        <v>Q322</v>
      </c>
      <c r="L6" s="8">
        <f>[2]Main!$D$28</f>
        <v>42705</v>
      </c>
      <c r="N6" s="18">
        <f>'[2]Financial Model'!$J$28</f>
        <v>0.68957308000457829</v>
      </c>
      <c r="O6" s="18">
        <f>'[2]Financial Model'!$J$29</f>
        <v>-1.1077257639922169</v>
      </c>
      <c r="P6" s="18">
        <f>'[2]Financial Model'!$J$30</f>
        <v>-1.1136774636602953</v>
      </c>
      <c r="Q6" s="18">
        <f>'[2]Financial Model'!$J$31</f>
        <v>-1.6676961087090797E-3</v>
      </c>
      <c r="S6" s="5">
        <f>[2]Main!$C$24</f>
        <v>2010</v>
      </c>
      <c r="T6" s="5">
        <f>[2]Main!$C$25</f>
        <v>2022</v>
      </c>
      <c r="U6" s="5" t="str">
        <f>[2]Main!$C$23</f>
        <v>Redwood City, CA</v>
      </c>
      <c r="W6" s="5" t="s">
        <v>47</v>
      </c>
      <c r="X6" s="5" t="s">
        <v>39</v>
      </c>
    </row>
    <row r="7" spans="1:24" x14ac:dyDescent="0.2">
      <c r="F7" s="16"/>
      <c r="I7" s="17"/>
      <c r="J7" s="17"/>
      <c r="X7" s="5"/>
    </row>
    <row r="8" spans="1:24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[3]Main!$C$6*$F$33</f>
        <v>40.686599999999999</v>
      </c>
      <c r="G8" s="17">
        <f>[3]Main!$C$7</f>
        <v>183.692564</v>
      </c>
      <c r="H8" s="17">
        <f>[3]Main!$C$8*$F$33</f>
        <v>7473.8258744424002</v>
      </c>
      <c r="I8" s="17">
        <f>[3]Main!$C$11*F33</f>
        <v>2653.2759399999995</v>
      </c>
      <c r="J8" s="17">
        <f>[3]Main!$C$12*F33</f>
        <v>4820.5499344424006</v>
      </c>
      <c r="K8" s="5" t="str">
        <f>[3]Main!$C$28</f>
        <v>Q322</v>
      </c>
      <c r="L8" s="8">
        <f>[3]Main!$D$28</f>
        <v>37926</v>
      </c>
      <c r="N8" s="18">
        <f>'[3]Financial Model'!$U$24</f>
        <v>0.47005177868427206</v>
      </c>
      <c r="O8" s="18">
        <f>'[3]Financial Model'!$U$25</f>
        <v>-0.46488611741249003</v>
      </c>
      <c r="P8" s="18">
        <f>'[3]Financial Model'!$U$26</f>
        <v>-0.49065338799426272</v>
      </c>
      <c r="Q8" s="18">
        <f>'[3]Financial Model'!$U$27</f>
        <v>-7.4778536471246807E-3</v>
      </c>
      <c r="S8" s="5">
        <f>[3]Main!$C$24</f>
        <v>2008</v>
      </c>
      <c r="T8" s="5">
        <f>[3]Main!$C$25</f>
        <v>2016</v>
      </c>
      <c r="U8" s="5" t="str">
        <f>[3]Main!$C$23</f>
        <v>San Francisco, CA</v>
      </c>
      <c r="W8" s="5" t="s">
        <v>47</v>
      </c>
      <c r="X8" s="5" t="s">
        <v>43</v>
      </c>
    </row>
    <row r="9" spans="1:24" x14ac:dyDescent="0.2">
      <c r="B9" s="7"/>
      <c r="F9" s="16"/>
      <c r="G9" s="17"/>
      <c r="H9" s="17"/>
      <c r="I9" s="17"/>
      <c r="J9" s="17"/>
      <c r="L9" s="8"/>
      <c r="N9" s="18"/>
      <c r="O9" s="18"/>
      <c r="P9" s="18"/>
      <c r="Q9" s="18"/>
      <c r="X9" s="5"/>
    </row>
    <row r="10" spans="1:24" x14ac:dyDescent="0.2">
      <c r="B10" s="1" t="s">
        <v>34</v>
      </c>
      <c r="C10" s="6" t="s">
        <v>35</v>
      </c>
      <c r="E10" s="5" t="s">
        <v>17</v>
      </c>
      <c r="W10" s="5" t="s">
        <v>15</v>
      </c>
      <c r="X10" s="5" t="s">
        <v>44</v>
      </c>
    </row>
    <row r="11" spans="1:24" x14ac:dyDescent="0.2">
      <c r="B11" s="1" t="s">
        <v>41</v>
      </c>
      <c r="C11" s="6" t="s">
        <v>42</v>
      </c>
      <c r="E11" s="5" t="s">
        <v>17</v>
      </c>
      <c r="W11" s="5" t="s">
        <v>15</v>
      </c>
      <c r="X11" s="5" t="s">
        <v>45</v>
      </c>
    </row>
    <row r="12" spans="1:24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N12" s="18">
        <f>'[4]Financial Model'!$V$17</f>
        <v>0.92912172573189522</v>
      </c>
      <c r="O12" s="18">
        <f>'[4]Financial Model'!$V$18</f>
        <v>0.18849512069851052</v>
      </c>
      <c r="P12" s="18">
        <f>'[4]Financial Model'!$V$19</f>
        <v>0.13045711350796096</v>
      </c>
      <c r="Q12" s="18">
        <f>'[4]Financial Model'!$V$20</f>
        <v>0.24629080118694363</v>
      </c>
      <c r="S12" s="5">
        <f>[4]Main!$C$24</f>
        <v>1981</v>
      </c>
      <c r="T12" s="5">
        <f>[4]Main!$C$25</f>
        <v>1989</v>
      </c>
      <c r="U12" s="5" t="str">
        <f>[4]Main!$C$23</f>
        <v>Newcastle, UK</v>
      </c>
      <c r="W12" s="5" t="s">
        <v>15</v>
      </c>
      <c r="X12" s="5" t="s">
        <v>46</v>
      </c>
    </row>
    <row r="13" spans="1:24" x14ac:dyDescent="0.2">
      <c r="B13" s="7"/>
      <c r="F13" s="16"/>
      <c r="X13" s="5"/>
    </row>
    <row r="14" spans="1:24" x14ac:dyDescent="0.2">
      <c r="B14" s="1" t="s">
        <v>76</v>
      </c>
      <c r="C14" s="6" t="s">
        <v>77</v>
      </c>
      <c r="S14" s="5">
        <v>2002</v>
      </c>
      <c r="T14" s="5">
        <v>2015</v>
      </c>
      <c r="U14" s="5" t="str">
        <f>[3]Main!$C$23</f>
        <v>San Francisco, CA</v>
      </c>
      <c r="W14" s="5" t="s">
        <v>78</v>
      </c>
      <c r="X14" s="5" t="s">
        <v>79</v>
      </c>
    </row>
    <row r="16" spans="1:24" x14ac:dyDescent="0.2">
      <c r="B16" s="1" t="s">
        <v>48</v>
      </c>
      <c r="C16" s="6" t="s">
        <v>49</v>
      </c>
      <c r="E16" s="5" t="s">
        <v>17</v>
      </c>
      <c r="W16" s="5" t="s">
        <v>50</v>
      </c>
      <c r="X16" s="5" t="s">
        <v>51</v>
      </c>
    </row>
    <row r="17" spans="2:24" x14ac:dyDescent="0.2">
      <c r="B17" s="1" t="s">
        <v>63</v>
      </c>
      <c r="C17" s="6" t="s">
        <v>64</v>
      </c>
      <c r="E17" s="5" t="s">
        <v>17</v>
      </c>
      <c r="W17" s="5" t="s">
        <v>50</v>
      </c>
      <c r="X17" s="5" t="s">
        <v>65</v>
      </c>
    </row>
    <row r="20" spans="2:24" x14ac:dyDescent="0.2">
      <c r="B20" s="1" t="s">
        <v>56</v>
      </c>
      <c r="C20" s="6" t="s">
        <v>58</v>
      </c>
      <c r="E20" s="5" t="s">
        <v>17</v>
      </c>
      <c r="W20" s="5" t="s">
        <v>60</v>
      </c>
      <c r="X20" s="5" t="s">
        <v>61</v>
      </c>
    </row>
    <row r="21" spans="2:24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[5]Main!$C$6*F33</f>
        <v>21.712799999999998</v>
      </c>
      <c r="G21" s="17">
        <f>[5]Main!$C$7</f>
        <v>597.779</v>
      </c>
      <c r="H21" s="17">
        <f>[5]Main!$C$8*F33</f>
        <v>12979.455871199998</v>
      </c>
      <c r="I21" s="17">
        <f>[5]Main!$C$11*F33</f>
        <v>1687.26052</v>
      </c>
      <c r="J21" s="17">
        <f>[5]Main!$C$12*F33</f>
        <v>11292.1953512</v>
      </c>
      <c r="K21" s="5" t="str">
        <f>[5]Main!$G$11</f>
        <v>Q322</v>
      </c>
      <c r="L21" s="5">
        <f>[5]Main!$H$11</f>
        <v>0</v>
      </c>
      <c r="N21" s="18">
        <f>'[5]Financial Model'!$M$22</f>
        <v>0.75577498469211346</v>
      </c>
      <c r="O21" s="18">
        <f>'[5]Financial Model'!$M$23</f>
        <v>-0.5794918747476856</v>
      </c>
      <c r="P21" s="18">
        <f>'[5]Financial Model'!$M$24</f>
        <v>-0.5831522463478378</v>
      </c>
      <c r="Q21" s="18">
        <f>'[5]Financial Model'!$M$25</f>
        <v>-1.1673022715967497E-3</v>
      </c>
      <c r="S21" s="5">
        <f>[5]Main!$G$8</f>
        <v>2004</v>
      </c>
      <c r="T21" s="5">
        <f>[5]Main!$G$7</f>
        <v>2021</v>
      </c>
      <c r="U21" s="5" t="str">
        <f>[5]Main!$G$6</f>
        <v>San Mateo, CA</v>
      </c>
      <c r="W21" s="5" t="s">
        <v>60</v>
      </c>
      <c r="X21" s="5" t="s">
        <v>62</v>
      </c>
    </row>
    <row r="23" spans="2:24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[6]Main!$C$6*F33</f>
        <v>33.8474</v>
      </c>
      <c r="G23" s="19">
        <f>[6]Main!$C$7</f>
        <v>542.66</v>
      </c>
      <c r="H23" s="17">
        <f>[6]Main!$C$8*F33</f>
        <v>18367.630084</v>
      </c>
      <c r="S23" s="5">
        <f>[6]Main!$C$24</f>
        <v>1995</v>
      </c>
      <c r="T23" s="5">
        <f>[6]Main!$C$25</f>
        <v>1998</v>
      </c>
      <c r="U23" s="5" t="str">
        <f>[6]Main!$C$23</f>
        <v>San Jose, CA</v>
      </c>
      <c r="W23" s="5" t="s">
        <v>84</v>
      </c>
      <c r="X23" s="5" t="s">
        <v>86</v>
      </c>
    </row>
    <row r="24" spans="2:24" x14ac:dyDescent="0.2">
      <c r="B24" s="1" t="s">
        <v>83</v>
      </c>
      <c r="W24" s="5" t="s">
        <v>84</v>
      </c>
      <c r="X24" s="5"/>
    </row>
    <row r="27" spans="2:24" x14ac:dyDescent="0.2">
      <c r="B27" s="1" t="s">
        <v>66</v>
      </c>
      <c r="C27" s="6" t="s">
        <v>67</v>
      </c>
      <c r="D27" s="5" t="s">
        <v>31</v>
      </c>
      <c r="E27" s="5" t="s">
        <v>16</v>
      </c>
      <c r="W27" s="5" t="s">
        <v>70</v>
      </c>
    </row>
    <row r="28" spans="2:24" x14ac:dyDescent="0.2">
      <c r="B28" s="1" t="s">
        <v>68</v>
      </c>
      <c r="C28" s="6" t="s">
        <v>69</v>
      </c>
      <c r="E28" s="5" t="s">
        <v>17</v>
      </c>
      <c r="W28" s="5" t="s">
        <v>70</v>
      </c>
    </row>
    <row r="32" spans="2:24" x14ac:dyDescent="0.2">
      <c r="E32" s="21" t="s">
        <v>25</v>
      </c>
      <c r="F32" s="22"/>
      <c r="G32" s="9" t="s">
        <v>26</v>
      </c>
    </row>
    <row r="33" spans="5:7" x14ac:dyDescent="0.2">
      <c r="E33" s="10" t="s">
        <v>27</v>
      </c>
      <c r="F33" s="11">
        <v>0.83</v>
      </c>
      <c r="G33" s="12">
        <f>1/F33</f>
        <v>1.2048192771084338</v>
      </c>
    </row>
    <row r="34" spans="5:7" x14ac:dyDescent="0.2">
      <c r="E34" s="13" t="s">
        <v>28</v>
      </c>
      <c r="F34" s="14">
        <v>0.87</v>
      </c>
      <c r="G34" s="15">
        <f>1/F34</f>
        <v>1.1494252873563218</v>
      </c>
    </row>
  </sheetData>
  <mergeCells count="2">
    <mergeCell ref="E32:F32"/>
    <mergeCell ref="F1:J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  <hyperlink ref="B23" r:id="rId6" xr:uid="{21F4A07B-A91C-4255-B949-9908C8EAC551}"/>
  </hyperlinks>
  <pageMargins left="0.7" right="0.7" top="0.75" bottom="0.75" header="0.3" footer="0.3"/>
  <pageSetup paperSize="256" orientation="portrait" horizontalDpi="203" verticalDpi="20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2022-12-29T14:45:39Z</dcterms:modified>
</cp:coreProperties>
</file>