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E051162F-60CF-417D-B97A-2B2C2DFD2E78}" xr6:coauthVersionLast="36" xr6:coauthVersionMax="47" xr10:uidLastSave="{00000000-0000-0000-0000-000000000000}"/>
  <bookViews>
    <workbookView xWindow="-120" yWindow="-120" windowWidth="29040" windowHeight="1572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5" i="1" l="1"/>
  <c r="AG15" i="1"/>
  <c r="AF15" i="1"/>
  <c r="AC15" i="1"/>
  <c r="AB15" i="1"/>
  <c r="AA15" i="1"/>
  <c r="Z15" i="1"/>
  <c r="AG8" i="1" l="1"/>
  <c r="AF8" i="1"/>
  <c r="AC8" i="1"/>
  <c r="AB8" i="1"/>
  <c r="AA8" i="1"/>
  <c r="Z8" i="1"/>
  <c r="R8" i="1" l="1"/>
  <c r="T8" i="1"/>
  <c r="AH8" i="1" l="1"/>
  <c r="Y8" i="1"/>
  <c r="X8" i="1"/>
  <c r="W8" i="1"/>
  <c r="V8" i="1"/>
  <c r="U8" i="1"/>
  <c r="N8" i="1" l="1"/>
  <c r="AH3" i="1" l="1"/>
  <c r="AG3" i="1"/>
  <c r="AF3" i="1"/>
  <c r="AC3" i="1"/>
  <c r="AB3" i="1"/>
  <c r="AA3" i="1"/>
  <c r="Z3" i="1"/>
  <c r="F39" i="1" l="1"/>
  <c r="AJ17" i="1" l="1"/>
  <c r="W17" i="1"/>
  <c r="X17" i="1"/>
  <c r="Q17" i="1"/>
  <c r="P17" i="1"/>
  <c r="O17" i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V15" i="1" l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K8" i="1" l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K15" i="1" l="1"/>
  <c r="K3" i="1" l="1"/>
  <c r="K13" i="1" l="1"/>
  <c r="AH13" i="1"/>
  <c r="AG13" i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5" i="1"/>
  <c r="X5" i="1"/>
  <c r="W5" i="1"/>
  <c r="AF5" i="1" l="1"/>
  <c r="AI12" i="1" l="1"/>
  <c r="X12" i="1" l="1"/>
  <c r="W12" i="1"/>
  <c r="H12" i="1" l="1"/>
  <c r="L12" i="1"/>
  <c r="T12" i="1" l="1"/>
  <c r="R12" i="1" l="1"/>
  <c r="S12" i="1" l="1"/>
  <c r="AE5" i="1" l="1"/>
  <c r="AE6" i="1" l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O15" i="1" l="1"/>
  <c r="Q15" i="1"/>
  <c r="P15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9" i="1" l="1"/>
  <c r="AF17" i="1" l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Y3" i="1" l="1"/>
  <c r="Y1" i="1" s="1"/>
  <c r="X3" i="1" l="1"/>
  <c r="X1" i="1" s="1"/>
  <c r="W3" i="1"/>
  <c r="W1" i="1" s="1"/>
  <c r="AH1" i="1"/>
  <c r="O3" i="1" l="1"/>
  <c r="Q3" i="1"/>
  <c r="R3" i="1" l="1"/>
  <c r="I3" i="1" l="1"/>
  <c r="G3" i="1"/>
  <c r="L3" i="1" l="1"/>
  <c r="P3" i="1" l="1"/>
  <c r="S3" i="1" l="1"/>
  <c r="H41" i="1"/>
  <c r="I41" i="1" l="1"/>
  <c r="AE8" i="1" l="1"/>
  <c r="AI8" i="1" l="1"/>
  <c r="Z1" i="1" l="1"/>
  <c r="AA1" i="1" l="1"/>
  <c r="AC1" i="1" l="1"/>
  <c r="AB1" i="1" l="1"/>
  <c r="H8" i="1" l="1"/>
  <c r="G8" i="1" l="1"/>
  <c r="I8" i="1"/>
  <c r="L8" i="1" l="1"/>
  <c r="S8" i="1" l="1"/>
  <c r="AE15" i="1" l="1"/>
  <c r="AI15" i="1"/>
  <c r="AI1" i="1" s="1"/>
  <c r="AF1" i="1" l="1"/>
  <c r="T15" i="1" l="1"/>
  <c r="T1" i="1" s="1"/>
  <c r="AJ15" i="1" l="1"/>
  <c r="AJ1" i="1" s="1"/>
  <c r="AG1" i="1" l="1"/>
  <c r="U15" i="1" l="1"/>
  <c r="U1" i="1" s="1"/>
  <c r="G15" i="1" l="1"/>
  <c r="H15" i="1"/>
  <c r="L15" i="1" l="1"/>
  <c r="I15" i="1"/>
  <c r="R15" i="1"/>
  <c r="R1" i="1" s="1"/>
  <c r="S15" i="1" l="1"/>
  <c r="S1" i="1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<sst xmlns="http://schemas.openxmlformats.org/spreadsheetml/2006/main" count="2734" uniqueCount="1021">
  <si>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</si>
  <si>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</si>
  <si>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</si>
  <si>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</si>
  <si>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</si>
  <si>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</si>
  <si>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</si>
  <si>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</si>
  <si>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</si>
  <si>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</si>
  <si>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</si>
  <si>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</si>
  <si>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</si>
  <si>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</si>
  <si>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</si>
  <si>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</si>
  <si>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</si>
  <si>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</si>
  <si>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</si>
  <si>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</si>
  <si>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</si>
  <si>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</si>
  <si>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</si>
  <si>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</si>
  <si>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</si>
  <si>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</si>
  <si>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</si>
  <si>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</si>
  <si>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</si>
  <si>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</si>
  <si>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</si>
  <si>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</si>
  <si>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</si>
  <si>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</si>
  <si>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</si>
  <si>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</si>
  <si>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</si>
  <si>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</si>
  <si>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</si>
  <si>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</si>
  <si>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</si>
  <si>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</si>
  <si>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</si>
  <si>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</si>
  <si>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</si>
  <si>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</si>
  <si>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</si>
  <si>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</si>
  <si>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</si>
  <si>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</si>
  <si>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</si>
  <si>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</si>
  <si>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</si>
  <si>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</si>
  <si>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</si>
  <si>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</si>
  <si>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</si>
  <si>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</si>
  <si>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</si>
  <si>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</si>
  <si>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</si>
  <si>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</si>
  <si>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</si>
  <si>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</si>
  <si>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</si>
  <si>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</si>
  <si>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</si>
  <si>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</si>
  <si>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</si>
  <si>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</si>
  <si>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</si>
  <si>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</si>
  <si>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</si>
  <si>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</si>
  <si>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</si>
  <si>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</si>
  <si>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</si>
  <si>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</si>
  <si>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</si>
  <si>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</si>
  <si>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</si>
  <si>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</si>
  <si>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</si>
  <si>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</si>
  <si>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</si>
  <si>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</si>
  <si>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</si>
  <si>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</si>
  <si>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</si>
  <si>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</si>
  <si>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</si>
  <si>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</si>
  <si>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</si>
  <si>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</si>
  <si>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</si>
  <si>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</si>
  <si>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</si>
  <si>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</si>
  <si>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</si>
  <si>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</si>
  <si>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</si>
  <si>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</si>
  <si>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</si>
  <si>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</si>
  <si>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</si>
  <si>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</si>
  <si>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</si>
  <si>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</si>
  <si>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</si>
  <si>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</si>
  <si>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</si>
  <si>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</si>
  <si>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</si>
  <si>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</si>
  <si>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</si>
  <si>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</si>
  <si>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</si>
  <si>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</si>
  <si>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</si>
  <si>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</si>
  <si>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</si>
  <si>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</si>
  <si>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</si>
  <si>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</si>
  <si>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</si>
  <si>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</si>
  <si>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</si>
  <si>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</si>
  <si>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</si>
  <si>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</si>
  <si>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</si>
  <si>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</si>
  <si>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</si>
  <si>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</si>
  <si>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</si>
  <si>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</si>
  <si>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</si>
  <si>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</si>
  <si>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</si>
  <si>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</si>
  <si>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</si>
  <si>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</si>
  <si>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</si>
  <si>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</si>
  <si>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</si>
  <si>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</si>
  <si>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</si>
  <si>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</si>
  <si>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</si>
  <si>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</si>
  <si>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</si>
  <si>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</si>
  <si>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</si>
  <si>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</si>
  <si>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</si>
  <si>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</si>
  <si>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</si>
  <si>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</si>
  <si>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</si>
  <si>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</si>
  <si>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</si>
  <si>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</si>
  <si>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</si>
  <si>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</si>
  <si>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</si>
  <si>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</si>
  <si>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</si>
  <si>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</si>
  <si>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</si>
  <si>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</si>
  <si>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</si>
  <si>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</si>
  <si>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</si>
  <si>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</si>
  <si>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</si>
  <si>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</si>
  <si>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</si>
  <si>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</si>
  <si>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</si>
  <si>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</si>
  <si>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</si>
  <si>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</si>
  <si>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</si>
  <si>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</si>
  <si>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</si>
  <si>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</si>
  <si>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</si>
  <si>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</si>
  <si>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</si>
  <si>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</si>
  <si>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</si>
  <si>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</si>
  <si>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</si>
  <si>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</si>
  <si>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</si>
  <si>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</si>
  <si>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</si>
  <si>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</si>
  <si>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</si>
  <si>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</si>
  <si>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</si>
  <si>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</si>
  <si>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</si>
  <si>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</si>
  <si>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</si>
  <si>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</si>
  <si>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</si>
  <si>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</si>
  <si>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</si>
  <si>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</si>
  <si>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</si>
  <si>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</si>
  <si>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</si>
  <si>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</si>
  <si>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</si>
  <si>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</si>
  <si>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</si>
  <si>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</si>
  <si>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</si>
  <si>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</si>
  <si>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</si>
  <si>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</si>
  <si>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</si>
  <si>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</si>
  <si>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</si>
  <si>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</si>
  <si>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</si>
  <si>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</si>
  <si>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</si>
  <si>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</si>
  <si>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</si>
  <si>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</si>
  <si>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</si>
  <si>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</si>
  <si>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</si>
  <si>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</si>
  <si>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</si>
  <si>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</si>
  <si>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</si>
  <si>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</si>
  <si>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</si>
  <si>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</si>
  <si>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</si>
  <si>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</si>
  <si>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</si>
  <si>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</si>
  <si>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</si>
  <si>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</si>
  <si>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</si>
  <si>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</si>
  <si>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</si>
  <si>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</si>
  <si>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</si>
  <si>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</si>
  <si>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</si>
  <si>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</si>
  <si>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</si>
  <si>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</si>
  <si>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</si>
  <si>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</si>
  <si>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</si>
  <si>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</si>
  <si>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</si>
  <si>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</si>
  <si>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</si>
  <si>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</si>
  <si>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</si>
  <si>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</si>
  <si>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</si>
  <si>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</si>
  <si>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</si>
  <si>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</si>
  <si>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</si>
  <si>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</si>
  <si>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</si>
  <si>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</si>
  <si>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</si>
  <si>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</si>
  <si>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</si>
  <si>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</si>
  <si>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</si>
  <si>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</si>
  <si>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</si>
  <si>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</si>
  <si>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</si>
  <si>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</si>
  <si>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</si>
  <si>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</si>
  <si>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</si>
  <si>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</si>
  <si>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</si>
  <si>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</si>
  <si>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</si>
  <si>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</si>
  <si>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</si>
  <si>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</si>
  <si>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</si>
  <si>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</si>
  <si>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</si>
  <si>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</si>
  <si>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</si>
  <si>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</si>
  <si>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</si>
  <si>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</si>
  <si>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</si>
  <si>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</si>
  <si>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</si>
  <si>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</si>
  <si>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</si>
  <si>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</si>
  <si>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</si>
  <si>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</si>
  <si>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</si>
  <si>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</si>
  <si>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</si>
  <si>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</si>
  <si>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</si>
  <si>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</si>
  <si>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</si>
  <si>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</si>
  <si>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</si>
  <si>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</si>
  <si>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</si>
  <si>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</si>
  <si>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</si>
  <si>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</si>
  <si>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</si>
  <si>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</si>
  <si>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</si>
  <si>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</si>
  <si>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</si>
  <si>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</si>
  <si>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</si>
  <si>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</si>
  <si>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</si>
  <si>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</si>
  <si>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</si>
  <si>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</si>
  <si>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</si>
  <si>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</si>
  <si>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</si>
  <si>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</si>
  <si>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</si>
  <si>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</si>
  <si>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</si>
  <si>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</si>
  <si>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</si>
  <si>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</si>
  <si>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</si>
  <si>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</si>
  <si>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</si>
  <si>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</si>
  <si>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</si>
  <si>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</si>
  <si>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</si>
  <si>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</si>
  <si>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</si>
  <si>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</si>
  <si>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</si>
  <si>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</si>
  <si>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</si>
  <si>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</si>
  <si>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</si>
  <si>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</si>
  <si>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</si>
  <si>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</si>
  <si>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</si>
  <si>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</si>
  <si>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</si>
  <si>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</si>
  <si>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</si>
  <si>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</si>
  <si>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</si>
  <si>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</si>
  <si>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</si>
  <si>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</si>
  <si>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</si>
  <si>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</si>
  <si>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</si>
  <si>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</si>
  <si>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</si>
  <si>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</si>
  <si>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</si>
  <si>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</si>
  <si>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</si>
  <si>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</si>
  <si>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</si>
  <si>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</si>
  <si>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</si>
  <si>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</si>
  <si>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</si>
  <si>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</si>
  <si>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</si>
  <si>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</si>
  <si>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</si>
  <si>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</si>
  <si>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</si>
  <si>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</si>
  <si>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</si>
  <si>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</si>
  <si>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</si>
  <si>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</si>
  <si>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</si>
  <si>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</si>
  <si>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</si>
  <si>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</si>
  <si>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</si>
  <si>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</si>
  <si>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</si>
  <si>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</si>
  <si>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</si>
  <si>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</si>
  <si>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</si>
  <si>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</si>
  <si>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</si>
  <si>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</si>
  <si>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</si>
  <si>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</si>
  <si>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</si>
  <si>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</si>
  <si>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</si>
  <si>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</si>
  <si>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</si>
  <si>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</si>
  <si>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</si>
  <si>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</si>
  <si>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</si>
  <si>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</si>
  <si>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</si>
  <si>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</si>
  <si>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</si>
  <si>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</si>
  <si>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</si>
  <si>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</si>
  <si>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</si>
  <si>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</si>
  <si>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</si>
  <si>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</si>
  <si>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</si>
  <si>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</si>
  <si>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</si>
  <si>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</si>
  <si>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</si>
  <si>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</si>
  <si>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</si>
  <si>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</si>
  <si>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</si>
  <si>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</si>
  <si>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</si>
  <si>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</si>
  <si>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</si>
  <si>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</si>
  <si>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</si>
  <si>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</si>
  <si>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</si>
  <si>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</si>
  <si>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</si>
  <si>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</si>
  <si>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</si>
  <si>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</si>
  <si>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</si>
  <si>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</si>
  <si>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</si>
  <si>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</si>
  <si>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</si>
  <si>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</si>
  <si>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</si>
  <si>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</si>
  <si>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</si>
  <si>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</si>
  <si>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</si>
  <si>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</si>
  <si>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</si>
  <si>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</si>
  <si>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</si>
  <si>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</si>
  <si>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</si>
  <si>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</si>
  <si>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</si>
  <si>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</si>
  <si>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</si>
  <si>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</si>
  <si>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</si>
  <si>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</si>
  <si>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</si>
  <si>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</si>
  <si>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</si>
  <si>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</si>
  <si>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</si>
  <si>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</si>
  <si>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</si>
  <si>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</si>
  <si>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</si>
  <si>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</si>
  <si>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</si>
  <si>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</si>
  <si>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</si>
  <si>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</si>
  <si>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</si>
  <si>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</si>
  <si>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</si>
  <si>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</si>
  <si>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</si>
  <si>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</si>
  <si>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</si>
  <si>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</si>
  <si>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</si>
  <si>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</si>
  <si>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</si>
  <si>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</si>
  <si>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</si>
  <si>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</si>
  <si>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</si>
  <si>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</si>
  <si>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</si>
  <si>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</si>
  <si>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</si>
  <si>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</si>
  <si>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</si>
  <si>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</si>
  <si>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</si>
  <si>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</si>
  <si>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</si>
  <si>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</si>
  <si>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</si>
  <si>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</si>
  <si>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</si>
  <si>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</si>
  <si>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</si>
  <si>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</si>
  <si>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</si>
  <si>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</si>
  <si>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</si>
  <si>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</si>
  <si>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</si>
  <si>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</si>
  <si>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</si>
  <si>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</si>
  <si>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</si>
  <si>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</si>
  <si>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</si>
  <si>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</si>
  <si>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</si>
  <si>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</si>
  <si>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</si>
  <si>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</si>
  <si>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</si>
  <si>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</si>
  <si>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</si>
  <si>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</si>
  <si>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</si>
  <si>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</si>
  <si>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</si>
  <si>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</si>
  <si>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</si>
  <si>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</si>
  <si>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</si>
  <si>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</si>
  <si>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</si>
  <si>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</si>
  <si>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</si>
  <si>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</si>
  <si>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</si>
  <si>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</si>
  <si>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</si>
  <si>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</si>
  <si>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</si>
  <si>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</si>
  <si>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</si>
  <si>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</si>
  <si>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</si>
  <si>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</si>
  <si>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</si>
  <si>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</si>
  <si>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</si>
  <si>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</si>
  <si>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</si>
  <si>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</si>
  <si>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</si>
  <si>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</si>
  <si>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</si>
  <si>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</si>
  <si>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</si>
  <si>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</si>
  <si>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</si>
  <si>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</si>
  <si>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</si>
  <si>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</si>
  <si>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</si>
  <si>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</si>
  <si>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</si>
  <si>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</si>
  <si>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</si>
  <si>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</si>
  <si>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</si>
  <si>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</si>
  <si>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</si>
  <si>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</si>
  <si>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</si>
  <si>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</si>
  <si>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</si>
  <si>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</si>
  <si>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</si>
  <si>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</si>
  <si>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</si>
  <si>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</si>
  <si>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</si>
  <si>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</si>
  <si>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</si>
  <si>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</si>
  <si>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</si>
  <si>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</si>
  <si>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</si>
  <si>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</si>
  <si>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</si>
  <si>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</si>
  <si>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</si>
  <si>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</si>
  <si>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</si>
  <si>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</si>
  <si>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</si>
  <si>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</si>
  <si>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</si>
  <si>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</si>
  <si>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</si>
  <si>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</si>
  <si>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</si>
  <si>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</si>
  <si>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</si>
  <si>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</si>
  <si>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</si>
  <si>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</si>
  <si>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</si>
  <si>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</si>
  <si>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</si>
  <si>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</si>
  <si>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</si>
  <si>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</si>
  <si>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</si>
  <si>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</si>
  <si>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</si>
  <si>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</si>
  <si>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</si>
  <si>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</si>
  <si>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</si>
  <si>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</si>
  <si>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</si>
  <si>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</si>
  <si>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</si>
  <si>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</si>
  <si>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</si>
  <si>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</si>
  <si>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</si>
  <si>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</si>
  <si>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</si>
  <si>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</si>
  <si>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</si>
  <si>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</si>
  <si>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</si>
  <si>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</si>
  <si>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</si>
  <si>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</si>
  <si>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</si>
  <si>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</si>
  <si>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</si>
  <si>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</si>
  <si>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</si>
  <si>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</si>
  <si>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</si>
  <si>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</si>
  <si>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</si>
  <si>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</si>
  <si>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</si>
  <si>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</si>
  <si>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</si>
  <si>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</si>
  <si>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</si>
  <si>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</si>
  <si>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</si>
  <si>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</si>
  <si>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</si>
  <si>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</si>
  <si>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</si>
  <si>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</si>
  <si>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</si>
  <si>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</si>
  <si>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</si>
  <si>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</si>
  <si>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</si>
  <si>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</si>
  <si>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</si>
  <si>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</si>
  <si>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</si>
  <si>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</si>
  <si>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</si>
  <si>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</si>
  <si>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</si>
  <si>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</si>
  <si>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</si>
  <si>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</si>
  <si>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</si>
  <si>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</si>
  <si>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</si>
  <si>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</si>
  <si>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</si>
  <si>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</si>
  <si>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</si>
  <si>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</si>
  <si>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</si>
  <si>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</si>
  <si>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</si>
  <si>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</si>
  <si>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</si>
  <si>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</si>
  <si>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</si>
  <si>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</si>
  <si>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</si>
  <si>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</si>
  <si>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</si>
  <si>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</si>
  <si>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</si>
  <si>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</si>
  <si>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</si>
  <si>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</si>
  <si>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</si>
  <si>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</si>
  <si>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</si>
  <si>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</si>
  <si>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</si>
  <si>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</si>
  <si>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</si>
  <si>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</si>
  <si>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</si>
  <si>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</si>
  <si>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</si>
  <si>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</si>
  <si>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</si>
  <si>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</si>
  <si>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</si>
  <si>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</si>
  <si>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</si>
  <si>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</si>
  <si>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</si>
  <si>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</si>
  <si>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</si>
  <si>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</si>
  <si>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</si>
  <si>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</si>
  <si>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</si>
  <si>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</si>
  <si>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</si>
  <si>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</si>
  <si>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</si>
  <si>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</si>
  <si>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</si>
  <si>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</si>
  <si>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</si>
  <si>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</si>
  <si>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</si>
  <si>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</si>
  <si>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</si>
  <si>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</si>
  <si>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</si>
  <si>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</si>
  <si>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</si>
  <si>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</si>
  <si>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</si>
  <si>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</si>
  <si>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</si>
  <si>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</si>
  <si>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</si>
  <si>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</si>
  <si>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</si>
  <si>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</si>
  <si>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</si>
  <si>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</si>
  <si>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</si>
  <si>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</si>
  <si>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</si>
  <si>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</si>
  <si>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</si>
  <si>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</si>
  <si>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</si>
  <si>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</si>
  <si>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</si>
  <si>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</si>
  <si>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</si>
  <si>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</si>
  <si>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</si>
  <si>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</si>
  <si>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</si>
  <si>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</si>
  <si>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</si>
  <si>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</si>
  <si>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</si>
  <si>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</si>
  <si>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</si>
  <si>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</si>
  <si>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</si>
  <si>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</si>
  <si>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</si>
  <si>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</si>
  <si>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</si>
  <si>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</si>
  <si>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</si>
  <si>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</si>
  <si>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</si>
  <si>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</si>
  <si>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</si>
  <si>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</si>
  <si>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</si>
  <si>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</si>
  <si>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</si>
  <si>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</si>
  <si>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</si>
  <si>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</si>
  <si>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</si>
  <si>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</si>
  <si>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</si>
  <si>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</si>
  <si>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</si>
  <si>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</si>
  <si>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</si>
  <si>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</si>
  <si>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</si>
  <si>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</si>
  <si>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</si>
  <si>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</si>
  <si>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</si>
  <si>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</si>
  <si>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</si>
  <si>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</si>
  <si>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</si>
  <si>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</si>
  <si>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</si>
  <si>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</si>
  <si>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</si>
  <si>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</si>
  <si>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</si>
  <si>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</si>
  <si>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</si>
  <si>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</si>
  <si>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</si>
  <si>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</si>
  <si>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</si>
  <si>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</si>
  <si>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</si>
  <si>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</si>
  <si>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</si>
  <si>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</si>
  <si>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</si>
  <si>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</si>
  <si>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</si>
  <si>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</si>
  <si>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</si>
  <si>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</si>
  <si>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</si>
  <si>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</si>
  <si>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</si>
  <si>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</si>
  <si>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</si>
  <si>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</si>
  <si>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</si>
  <si>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</si>
  <si>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</si>
  <si>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</si>
  <si>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</si>
  <si>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</si>
  <si>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</si>
  <si>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</si>
  <si>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</si>
  <si>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</si>
  <si>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</si>
  <si>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</si>
  <si>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</si>
  <si>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</si>
  <si>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</si>
  <si>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</si>
  <si>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</si>
  <si>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</si>
  <si>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</si>
  <si>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</si>
  <si>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</si>
  <si>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</si>
  <si>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</si>
  <si>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</si>
  <si>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</si>
  <si>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</si>
  <si>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</si>
  <si>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</si>
  <si>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</si>
  <si>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</si>
  <si>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</si>
  <si>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</si>
  <si>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</si>
  <si>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</si>
  <si>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</si>
  <si>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</si>
  <si>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</si>
  <si>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</si>
  <si>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</si>
  <si>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</si>
  <si>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</si>
  <si>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</si>
  <si>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</si>
  <si>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</si>
  <si>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</si>
  <si>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</si>
  <si>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</si>
  <si>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</si>
  <si>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</si>
  <si>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</si>
  <si>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</si>
  <si>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</si>
  <si>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</si>
  <si>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</si>
  <si>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</si>
  <si>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</si>
  <si>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</si>
  <si>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</si>
  <si>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</si>
  <si>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</si>
  <si>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</si>
  <si>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</si>
  <si>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</si>
  <si>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</si>
  <si>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</si>
  <si>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</si>
  <si>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</si>
  <si>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</si>
  <si>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</si>
  <si>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</si>
  <si>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</si>
  <si>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</si>
  <si>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</si>
  <si>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</si>
  <si>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</si>
  <si>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</si>
  <si>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</si>
  <si>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</si>
  <si>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</si>
  <si>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</si>
  <si>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</si>
  <si>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</si>
  <si>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</si>
  <si>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</si>
  <si>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</si>
  <si>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</si>
  <si>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</si>
  <si>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</si>
  <si>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</si>
  <si>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</si>
  <si>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</si>
  <si>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</si>
  <si>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</si>
  <si>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</si>
  <si>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</si>
  <si>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</si>
  <si>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</si>
  <si>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</si>
  <si>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</si>
  <si>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</si>
  <si>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</si>
  <si>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</si>
  <si>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</si>
  <si>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</si>
  <si>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</si>
  <si>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</si>
  <si>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</si>
  <si>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</si>
  <si>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</si>
  <si>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</si>
  <si>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</si>
  <si>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</si>
  <si>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</si>
  <si>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</si>
  <si>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</si>
  <si>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</si>
  <si>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</si>
  <si>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</si>
  <si>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</si>
  <si>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</si>
  <si>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</si>
  <si>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</si>
  <si>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</si>
  <si>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</si>
  <si>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</si>
  <si>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</si>
  <si>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</si>
  <si>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</si>
  <si>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</si>
  <si>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</si>
  <si>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</si>
  <si>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</si>
  <si>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</si>
  <si>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</si>
  <si>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</si>
  <si>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</si>
  <si>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</si>
  <si>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</si>
  <si>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</si>
  <si>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</si>
  <si>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</si>
  <si>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</si>
  <si>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</si>
  <si>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</si>
  <si>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</si>
  <si>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</si>
  <si>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</si>
  <si>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</si>
  <si>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</si>
  <si>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</si>
  <si>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</si>
  <si>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</si>
  <si>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</si>
  <si>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</si>
  <si>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</si>
  <si>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</si>
  <si>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</si>
  <si>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</si>
  <si>
    <t>Sold for £1.2m to Baaj Capital to avoid administration in March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</si>
</sst>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2" fontId="1" fillId="12" borderId="0" xfId="0" applyNumberFormat="1" applyFont="1" applyFill="1" applyAlignment="1">
      <alignment horizontal="right"/>
    </xf>
    <xf numFmtId="165" fontId="1" fillId="12" borderId="0" xfId="0" applyNumberFormat="1" applyFont="1" applyFill="1" applyAlignment="1">
      <alignment horizontal="right"/>
    </xf>
    <xf numFmtId="2" fontId="1" fillId="12" borderId="0" xfId="0" applyNumberFormat="1" applyFont="1" applyFill="1" applyAlignment="1">
      <alignment horizontal="center"/>
    </xf>
    <xf numFmtId="17" fontId="1" fillId="15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122.07</v>
          </cell>
        </row>
        <row r="8">
          <cell r="C8">
            <v>188451.666</v>
          </cell>
        </row>
        <row r="11">
          <cell r="C11">
            <v>1363</v>
          </cell>
        </row>
        <row r="12">
          <cell r="C12">
            <v>187088.666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8905</v>
          </cell>
        </row>
        <row r="28">
          <cell r="C28" t="str">
            <v>FQ323</v>
          </cell>
          <cell r="D28">
            <v>45006</v>
          </cell>
        </row>
        <row r="33">
          <cell r="C33">
            <v>30.944205425074465</v>
          </cell>
        </row>
        <row r="34">
          <cell r="C34">
            <v>34.78648102833354</v>
          </cell>
        </row>
        <row r="36">
          <cell r="C36">
            <v>12.968939921547035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Y34">
            <v>0.43349475383373692</v>
          </cell>
        </row>
        <row r="35">
          <cell r="Y35">
            <v>0.1139628732849072</v>
          </cell>
        </row>
        <row r="36">
          <cell r="Y36">
            <v>0.10008071025020179</v>
          </cell>
        </row>
        <row r="37">
          <cell r="Y37">
            <v>0.16046039268788079</v>
          </cell>
        </row>
        <row r="72">
          <cell r="Y72">
            <v>0.15649350649350646</v>
          </cell>
        </row>
        <row r="73">
          <cell r="Y73">
            <v>-4.5142612052326836E-2</v>
          </cell>
        </row>
        <row r="85">
          <cell r="Y85">
            <v>0.17589776004424601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7.15</v>
          </cell>
        </row>
        <row r="8">
          <cell r="C8">
            <v>3180.8348000000001</v>
          </cell>
        </row>
        <row r="11">
          <cell r="C11">
            <v>28.565000000000055</v>
          </cell>
        </row>
        <row r="12">
          <cell r="C12">
            <v>3152.2698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443</v>
          </cell>
        </row>
        <row r="27">
          <cell r="C27">
            <v>1320.4680000000001</v>
          </cell>
        </row>
        <row r="29">
          <cell r="C29" t="str">
            <v>FQ124</v>
          </cell>
          <cell r="D29">
            <v>45146</v>
          </cell>
        </row>
        <row r="34">
          <cell r="C34">
            <v>1.5861269266633757</v>
          </cell>
        </row>
        <row r="37">
          <cell r="C37">
            <v>8.3452807748294369</v>
          </cell>
        </row>
        <row r="39">
          <cell r="C39">
            <v>0.20161354798974734</v>
          </cell>
        </row>
        <row r="41">
          <cell r="C41">
            <v>9.2438860189968253</v>
          </cell>
        </row>
      </sheetData>
      <sheetData sheetId="1">
        <row r="20">
          <cell r="AA20">
            <v>-46.302000000000398</v>
          </cell>
          <cell r="AB20">
            <v>92.141999999999229</v>
          </cell>
          <cell r="AC20">
            <v>-549.17700000000002</v>
          </cell>
          <cell r="AE20">
            <v>386.76899999999921</v>
          </cell>
        </row>
        <row r="24">
          <cell r="AB24">
            <v>1.4239238540510346E-2</v>
          </cell>
          <cell r="AC24">
            <v>-0.15045474463142361</v>
          </cell>
          <cell r="AD24">
            <v>0.27014278380938728</v>
          </cell>
          <cell r="AE24">
            <v>3.8738685161484154E-2</v>
          </cell>
        </row>
        <row r="30">
          <cell r="U30">
            <v>0.46</v>
          </cell>
        </row>
        <row r="31">
          <cell r="U31">
            <v>1.5892034393004736E-2</v>
          </cell>
        </row>
        <row r="32">
          <cell r="U32">
            <v>6.4912088879979452E-3</v>
          </cell>
        </row>
        <row r="33">
          <cell r="U33">
            <v>0.2</v>
          </cell>
        </row>
        <row r="79">
          <cell r="U79">
            <v>0.38356695452821388</v>
          </cell>
        </row>
        <row r="80">
          <cell r="U80">
            <v>0.10940111052020041</v>
          </cell>
        </row>
        <row r="96">
          <cell r="AE96">
            <v>0.20161354798974734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3.5686041337003309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0.56100000000000005</v>
          </cell>
        </row>
        <row r="8">
          <cell r="C8">
            <v>54.062848554000006</v>
          </cell>
        </row>
        <row r="11">
          <cell r="C11">
            <v>-26.699999999999996</v>
          </cell>
        </row>
        <row r="12">
          <cell r="C12">
            <v>80.762848554000001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213</v>
          </cell>
        </row>
        <row r="27">
          <cell r="C27">
            <v>112.5</v>
          </cell>
        </row>
        <row r="29">
          <cell r="C29" t="str">
            <v>FY23</v>
          </cell>
          <cell r="D29">
            <v>45171</v>
          </cell>
        </row>
        <row r="34">
          <cell r="C34">
            <v>10.095356069249942</v>
          </cell>
        </row>
        <row r="35">
          <cell r="C35">
            <v>5.7959434715237013</v>
          </cell>
        </row>
        <row r="37">
          <cell r="C37">
            <v>0.52963273280742429</v>
          </cell>
        </row>
        <row r="38">
          <cell r="C38">
            <v>1.4467338886453514E-2</v>
          </cell>
        </row>
        <row r="39">
          <cell r="C39">
            <v>-1.2747316750138515</v>
          </cell>
        </row>
        <row r="42">
          <cell r="C42">
            <v>3.7508794583966352</v>
          </cell>
        </row>
      </sheetData>
      <sheetData sheetId="1">
        <row r="17">
          <cell r="R17">
            <v>50.700000000000024</v>
          </cell>
          <cell r="S17">
            <v>-98.499999999999972</v>
          </cell>
          <cell r="T17">
            <v>-143.40000000000003</v>
          </cell>
          <cell r="U17">
            <v>-36.099999999999973</v>
          </cell>
        </row>
        <row r="21">
          <cell r="R21">
            <v>0.15957446808510634</v>
          </cell>
          <cell r="S21">
            <v>-3.4403669724769603E-4</v>
          </cell>
          <cell r="T21">
            <v>-0.19192382700470356</v>
          </cell>
          <cell r="V21">
            <v>9.6205718395971918E-2</v>
          </cell>
        </row>
        <row r="33">
          <cell r="W33">
            <v>0.5275502008032128</v>
          </cell>
        </row>
        <row r="34">
          <cell r="W34">
            <v>-0.11261044176706836</v>
          </cell>
        </row>
        <row r="35">
          <cell r="W35">
            <v>-0.23791164658634548</v>
          </cell>
        </row>
        <row r="36">
          <cell r="W36">
            <v>-0.8866242038216553</v>
          </cell>
        </row>
        <row r="79">
          <cell r="W79">
            <v>-0.15222305953278059</v>
          </cell>
        </row>
        <row r="80">
          <cell r="M80">
            <v>-0.34820393974507535</v>
          </cell>
        </row>
        <row r="82">
          <cell r="W82">
            <v>0.18072289156626506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1.5900000000000001E-2</v>
          </cell>
        </row>
        <row r="8">
          <cell r="C8">
            <v>0.83474996820000003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-3.4572500317999997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0.10867725142559567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2.41</v>
          </cell>
        </row>
        <row r="7">
          <cell r="W7">
            <v>4.433098591549296</v>
          </cell>
        </row>
        <row r="8">
          <cell r="C8">
            <v>120.5</v>
          </cell>
        </row>
        <row r="11">
          <cell r="C11">
            <v>13.872</v>
          </cell>
        </row>
        <row r="12">
          <cell r="C12">
            <v>106.628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4.097803169421204</v>
          </cell>
        </row>
        <row r="37">
          <cell r="C37">
            <v>10.046690011672505</v>
          </cell>
        </row>
        <row r="38">
          <cell r="C38">
            <v>8.89011172252793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7" sqref="N17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61" t="s">
        <v>499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98">
        <f>AVERAGE(R3:R16)</f>
        <v>14.711850714269159</v>
      </c>
      <c r="S1" s="98">
        <f>AVERAGE(S3:S16)</f>
        <v>13.203586461439176</v>
      </c>
      <c r="T1" s="98">
        <f>AVERAGE(T3:T17)</f>
        <v>2.6065048414499694</v>
      </c>
      <c r="U1" s="111">
        <f t="shared" ref="U1:AB1" si="0">AVERAGE(U3:U16)</f>
        <v>4.973206324375111E-2</v>
      </c>
      <c r="V1" s="87"/>
      <c r="W1" s="111">
        <f t="shared" si="0"/>
        <v>0.16420899032285285</v>
      </c>
      <c r="X1" s="111">
        <f t="shared" si="0"/>
        <v>4.8350319186429958E-2</v>
      </c>
      <c r="Y1" s="111">
        <f t="shared" si="0"/>
        <v>0.11846113739392895</v>
      </c>
      <c r="Z1" s="88">
        <f>AVERAGE(Z3:Z17)</f>
        <v>0.46685904802692441</v>
      </c>
      <c r="AA1" s="88">
        <f t="shared" si="0"/>
        <v>3.0915805956164062E-2</v>
      </c>
      <c r="AB1" s="88">
        <f t="shared" si="0"/>
        <v>4.7013358055531052E-3</v>
      </c>
      <c r="AC1" s="88">
        <f>AVERAGE(AC3:AC17)</f>
        <v>0.15720505095193033</v>
      </c>
      <c r="AD1" s="87"/>
      <c r="AE1" s="89" t="s">
        <v>537</v>
      </c>
      <c r="AF1" s="88">
        <f>AVERAGE(AF3:AF17)</f>
        <v>0.29835986642560147</v>
      </c>
      <c r="AG1" s="88">
        <f>AVERAGE(AG3:AG16)</f>
        <v>2.4785009864050252E-2</v>
      </c>
      <c r="AH1" s="88">
        <f>AVERAGE(AH3:AH16)</f>
        <v>0.23406099892343038</v>
      </c>
      <c r="AI1" s="90">
        <f>AVERAGE(AI3:AI16)</f>
        <v>666.90909090909088</v>
      </c>
      <c r="AJ1" s="126">
        <f>AVERAGE(AJ3:AJ16)</f>
        <v>3.659741796048483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97.656000000000006</v>
      </c>
      <c r="G3" s="49">
        <f>[1]Main!$C$8*$E$52</f>
        <v>150761.3328</v>
      </c>
      <c r="H3" s="49">
        <f>[1]Main!$C$11*$E$52</f>
        <v>1090.4000000000001</v>
      </c>
      <c r="I3" s="49">
        <f>[1]Main!$C$12*$E$52</f>
        <v>149670.93280000001</v>
      </c>
      <c r="J3" s="4" t="str">
        <f>[1]Main!$C$28</f>
        <v>FQ323</v>
      </c>
      <c r="K3" s="130">
        <f>[1]Main!$D$28</f>
        <v>45006</v>
      </c>
      <c r="L3" s="50">
        <f>[1]Main!$C$33</f>
        <v>30.944205425074465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34.78648102833354</v>
      </c>
      <c r="S3" s="51">
        <f>[1]Main!$C$38</f>
        <v>37.504159682207103</v>
      </c>
      <c r="T3" s="51">
        <f>[1]Main!$C$36</f>
        <v>12.968939921547035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Model'!$Y$34</f>
        <v>0.43349475383373692</v>
      </c>
      <c r="AA3" s="53">
        <f>'[1]Financial Model'!$Y$35</f>
        <v>0.1139628732849072</v>
      </c>
      <c r="AB3" s="53">
        <f>'[1]Financial Model'!$Y$36</f>
        <v>0.10008071025020179</v>
      </c>
      <c r="AC3" s="53">
        <f>'[1]Financial Model'!$Y$37</f>
        <v>0.16046039268788079</v>
      </c>
      <c r="AE3" s="56">
        <f>[1]Main!$C$26*E52</f>
        <v>7124</v>
      </c>
      <c r="AF3" s="53">
        <f>'[1]Financial Model'!$Y$72</f>
        <v>0.15649350649350646</v>
      </c>
      <c r="AG3" s="53">
        <f>'[1]Financial Model'!$Y$73</f>
        <v>-4.5142612052326836E-2</v>
      </c>
      <c r="AH3" s="53">
        <f>'[1]Financial Model'!$Y$85</f>
        <v>0.17589776004424601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130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5.7200000000000006</v>
      </c>
      <c r="G8" s="49">
        <f>[6]Main!$C$8*E52</f>
        <v>2544.6678400000001</v>
      </c>
      <c r="H8" s="49">
        <f>[6]Main!$C$11*$E$52</f>
        <v>22.852000000000046</v>
      </c>
      <c r="I8" s="49">
        <f>[6]Main!$C$12*$E$52</f>
        <v>2521.8158400000002</v>
      </c>
      <c r="J8" s="4" t="str">
        <f>[6]Main!$C$29</f>
        <v>FQ124</v>
      </c>
      <c r="K8" s="85">
        <f>[6]Main!$D$29</f>
        <v>45146</v>
      </c>
      <c r="L8" s="50">
        <f>[6]Main!$C$34</f>
        <v>1.5861269266633757</v>
      </c>
      <c r="N8" s="56">
        <f>'[6]Financial Model'!$AE$20*$E$52</f>
        <v>309.4151999999994</v>
      </c>
      <c r="O8" s="56">
        <f>'[6]Financial Model'!$AC$20*$E$52</f>
        <v>-439.34160000000003</v>
      </c>
      <c r="P8" s="56">
        <f>'[6]Financial Model'!$AB$20*$E$52</f>
        <v>73.713599999999389</v>
      </c>
      <c r="Q8" s="56">
        <f>'[6]Financial Model'!$AA$20*$E$52</f>
        <v>-37.041600000000322</v>
      </c>
      <c r="R8" s="51">
        <f>[6]Main!$C$37</f>
        <v>8.3452807748294369</v>
      </c>
      <c r="S8" s="52">
        <f>[6]Main!$C$41</f>
        <v>9.2438860189968253</v>
      </c>
      <c r="T8" s="52">
        <f>[6]Main!$C$34</f>
        <v>1.5861269266633757</v>
      </c>
      <c r="U8" s="131">
        <f>[6]Main!$C$39</f>
        <v>0.20161354798974734</v>
      </c>
      <c r="V8" s="53">
        <f>'[6]Financial Model'!$AE$24</f>
        <v>3.8738685161484154E-2</v>
      </c>
      <c r="W8" s="53">
        <f>'[6]Financial Model'!$AD$24</f>
        <v>0.27014278380938728</v>
      </c>
      <c r="X8" s="53">
        <f>'[6]Financial Model'!$AC$24</f>
        <v>-0.15045474463142361</v>
      </c>
      <c r="Y8" s="53">
        <f>'[6]Financial Model'!$AB$24</f>
        <v>1.4239238540510346E-2</v>
      </c>
      <c r="Z8" s="53">
        <f>'[6]Financial Model'!$U$30</f>
        <v>0.46</v>
      </c>
      <c r="AA8" s="53">
        <f>'[6]Financial Model'!$U$31</f>
        <v>1.5892034393004736E-2</v>
      </c>
      <c r="AB8" s="53">
        <f>'[6]Financial Model'!$U$32</f>
        <v>6.4912088879979452E-3</v>
      </c>
      <c r="AC8" s="53">
        <f>'[6]Financial Model'!$U$33</f>
        <v>0.2</v>
      </c>
      <c r="AE8" s="56">
        <f>[6]Main!$C$27*E52</f>
        <v>1056.3744000000002</v>
      </c>
      <c r="AF8" s="53">
        <f>'[6]Financial Model'!$U$79</f>
        <v>0.38356695452821388</v>
      </c>
      <c r="AG8" s="53">
        <f>'[6]Financial Model'!$U$80</f>
        <v>0.10940111052020041</v>
      </c>
      <c r="AH8" s="53">
        <f>'[6]Financial Model'!$AE$96</f>
        <v>0.20161354798974734</v>
      </c>
      <c r="AI8" s="57">
        <f>[6]Main!$C$26</f>
        <v>443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130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D9" s="1" t="s">
        <v>490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130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3.5686041337003309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130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0.56100000000000005</v>
      </c>
      <c r="G15" s="49">
        <f>[13]Main!$C$8</f>
        <v>54.062848554000006</v>
      </c>
      <c r="H15" s="49">
        <f>[13]Main!$C$11</f>
        <v>-26.699999999999996</v>
      </c>
      <c r="I15" s="49">
        <f>[13]Main!$C$12</f>
        <v>80.762848554000001</v>
      </c>
      <c r="J15" s="4" t="str">
        <f>[13]Main!$C$29</f>
        <v>FY23</v>
      </c>
      <c r="K15" s="85">
        <f>[13]Main!$D$29</f>
        <v>45171</v>
      </c>
      <c r="L15" s="50">
        <f>[13]Main!$C$34</f>
        <v>10.095356069249942</v>
      </c>
      <c r="N15" s="1">
        <f xml:space="preserve"> '[13]Financial Model'!$U$17</f>
        <v>-36.099999999999973</v>
      </c>
      <c r="O15" s="1">
        <f>'[13]Financial Model'!$T$17</f>
        <v>-143.40000000000003</v>
      </c>
      <c r="P15" s="1">
        <f>'[13]Financial Model'!$S$17</f>
        <v>-98.499999999999972</v>
      </c>
      <c r="Q15" s="1">
        <f>'[13]Financial Model'!$R$17</f>
        <v>50.700000000000024</v>
      </c>
      <c r="R15" s="51">
        <f>[13]Main!$C$35</f>
        <v>5.7959434715237013</v>
      </c>
      <c r="S15" s="51">
        <f>[13]Main!$C$39</f>
        <v>-1.2747316750138515</v>
      </c>
      <c r="T15" s="51">
        <f>[13]Main!$C$37</f>
        <v>0.52963273280742429</v>
      </c>
      <c r="U15" s="131">
        <f>[13]Main!$C$38</f>
        <v>1.4467338886453514E-2</v>
      </c>
      <c r="V15" s="53">
        <f>'[13]Financial Model'!$V$21</f>
        <v>9.6205718395971918E-2</v>
      </c>
      <c r="W15" s="53">
        <f>'[13]Financial Model'!$T$21</f>
        <v>-0.19192382700470356</v>
      </c>
      <c r="X15" s="53">
        <f>'[13]Financial Model'!$S$21</f>
        <v>-3.4403669724769603E-4</v>
      </c>
      <c r="Y15" s="53">
        <f>'[13]Financial Model'!$R$21</f>
        <v>0.15957446808510634</v>
      </c>
      <c r="Z15" s="53">
        <f>+'[13]Financial Model'!$W$33</f>
        <v>0.5275502008032128</v>
      </c>
      <c r="AA15" s="53">
        <f>+'[13]Financial Model'!$W$34</f>
        <v>-0.11261044176706836</v>
      </c>
      <c r="AB15" s="53">
        <f>+'[13]Financial Model'!$W$35</f>
        <v>-0.23791164658634548</v>
      </c>
      <c r="AC15" s="53">
        <f>+'[13]Financial Model'!$W$36</f>
        <v>-0.8866242038216553</v>
      </c>
      <c r="AE15" s="56">
        <f>[13]Main!$C$27</f>
        <v>112.5</v>
      </c>
      <c r="AF15" s="53">
        <f>'[13]Financial Model'!W79</f>
        <v>-0.15222305953278059</v>
      </c>
      <c r="AG15" s="53">
        <f>+'[13]Financial Model'!$M$80</f>
        <v>-0.34820393974507535</v>
      </c>
      <c r="AH15" s="53">
        <f>+'[13]Financial Model'!$W$82</f>
        <v>0.18072289156626506</v>
      </c>
      <c r="AI15" s="57">
        <f>[13]Main!$C$26</f>
        <v>213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1" s="91" customFormat="1" x14ac:dyDescent="0.2">
      <c r="B17" s="92" t="s">
        <v>503</v>
      </c>
      <c r="C17" s="91" t="s">
        <v>504</v>
      </c>
      <c r="D17" s="93" t="s">
        <v>489</v>
      </c>
      <c r="E17" s="93" t="s">
        <v>15</v>
      </c>
      <c r="F17" s="155">
        <f>[15]Main!$C$6</f>
        <v>1.5900000000000001E-2</v>
      </c>
      <c r="G17" s="156">
        <f>[15]Main!$C$8</f>
        <v>0.83474996820000003</v>
      </c>
      <c r="H17" s="156">
        <f>[15]Main!$C$11</f>
        <v>4.2919999999999998</v>
      </c>
      <c r="I17" s="156">
        <f>[15]Main!$C$12</f>
        <v>-3.4572500317999997</v>
      </c>
      <c r="J17" s="93" t="str">
        <f>[15]Main!$C$28</f>
        <v>FH123</v>
      </c>
      <c r="K17" s="101">
        <f>[15]Main!$D$28</f>
        <v>44903</v>
      </c>
      <c r="L17" s="95"/>
      <c r="M17" s="95"/>
      <c r="N17" s="95"/>
      <c r="O17" s="95">
        <f>'[15]Financial Model'!$S$20</f>
        <v>-1.329000000000002</v>
      </c>
      <c r="P17" s="95">
        <f>'[15]Financial Model'!$R$20</f>
        <v>0.62499999999999734</v>
      </c>
      <c r="Q17" s="95">
        <f>'[15]Financial Model'!$Q$20</f>
        <v>-2.1569999999999996</v>
      </c>
      <c r="T17" s="102">
        <f>[15]Main!$C$36</f>
        <v>0.10867725142559567</v>
      </c>
      <c r="U17" s="93"/>
      <c r="V17" s="94"/>
      <c r="W17" s="94">
        <f>'[15]Financial Model'!$S$25</f>
        <v>0.2821160943965999</v>
      </c>
      <c r="X17" s="94">
        <f>'[15]Financial Model'!$R$25</f>
        <v>1.3159612495467026</v>
      </c>
      <c r="Z17" s="94">
        <f>'[15]Financial Model'!$K$30</f>
        <v>0.48510270107591608</v>
      </c>
      <c r="AA17" s="94">
        <f>'[15]Financial Model'!$K$31</f>
        <v>-6.8918817244752045E-2</v>
      </c>
      <c r="AB17" s="94">
        <f>'[15]Financial Model'!$K$32</f>
        <v>-7.1740275374313406E-2</v>
      </c>
      <c r="AC17" s="94">
        <f>'[15]Financial Model'!$S$33</f>
        <v>0.13980582524271826</v>
      </c>
      <c r="AE17" s="95">
        <f>[15]Main!$C$26</f>
        <v>7.0860000000000003</v>
      </c>
      <c r="AF17" s="94">
        <f>'[15]Financial Model'!$K$67</f>
        <v>1.0755711775043935</v>
      </c>
      <c r="AG17" s="94">
        <f>'[15]Financial Model'!$K$68</f>
        <v>-1.9718309859153571E-3</v>
      </c>
      <c r="AH17" s="94">
        <f>'[15]Financial Model'!$K$69</f>
        <v>0.13101599334381067</v>
      </c>
      <c r="AI17" s="93">
        <v>0</v>
      </c>
      <c r="AJ17" s="157">
        <f>AVERAGE([15]Main!$Y$8:$Y$13)</f>
        <v>3.698697315777705</v>
      </c>
      <c r="AK17" s="93">
        <f>[15]Main!$C$24</f>
        <v>2013</v>
      </c>
      <c r="AL17" s="93" t="str">
        <f>[15]Main!$C$23</f>
        <v>Salford, UK</v>
      </c>
      <c r="AM17" s="93" t="s">
        <v>555</v>
      </c>
      <c r="AN17" s="93"/>
      <c r="AO17" s="93" t="s">
        <v>1020</v>
      </c>
    </row>
    <row r="18" spans="2:41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1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1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1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1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1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1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1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1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1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1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1" x14ac:dyDescent="0.2">
      <c r="G29" s="56"/>
      <c r="H29" s="56"/>
      <c r="I29" s="1"/>
      <c r="J29" s="1"/>
      <c r="K29" s="1"/>
      <c r="L29" s="56"/>
      <c r="M29" s="56"/>
      <c r="N29" s="56"/>
    </row>
    <row r="30" spans="2:41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1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1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130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8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2.41</v>
      </c>
      <c r="G41" s="56">
        <f>[20]Main!$C$8</f>
        <v>120.5</v>
      </c>
      <c r="H41" s="56">
        <f>[20]Main!$C$11</f>
        <v>13.872</v>
      </c>
      <c r="I41" s="56">
        <f>[20]Main!$C$12</f>
        <v>106.628</v>
      </c>
      <c r="J41" s="4" t="str">
        <f>[20]Main!$C$29</f>
        <v>H122</v>
      </c>
      <c r="K41" s="130">
        <f>[20]Main!$D$29</f>
        <v>45063</v>
      </c>
      <c r="L41" s="50">
        <f>[20]Main!$C$38</f>
        <v>8.89011172252793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10.046690011672505</v>
      </c>
      <c r="S41" s="51">
        <f>'[20]Financial Model'!$T$84</f>
        <v>4.5587396635300852</v>
      </c>
      <c r="T41" s="51">
        <f>[20]Main!$C$34</f>
        <v>4.097803169421204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9" t="s">
        <v>495</v>
      </c>
      <c r="E51" s="160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2023-09-02T13:04:32Z</dcterms:modified>
</cp:coreProperties>
</file>