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Types.xml" ContentType="application/vnd.ms-excel.rdrichvaluetypes+xml"/>
  <Override PartName="/xl/richData/rdrichvaluestructure.xml" ContentType="application/vnd.ms-excel.rdrichvaluestructure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886D639A-2B2A-4B82-B33D-331DDDA456CF}" xr6:coauthVersionLast="36" xr6:coauthVersionMax="47" xr10:uidLastSave="{00000000-0000-0000-0000-000000000000}"/>
  <bookViews>
    <workbookView xWindow="0" yWindow="495" windowWidth="33600" windowHeight="18915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3" i="1" l="1"/>
  <c r="AG3" i="1"/>
  <c r="AF3" i="1"/>
  <c r="AC3" i="1"/>
  <c r="AB3" i="1"/>
  <c r="AA3" i="1"/>
  <c r="Z3" i="1"/>
  <c r="F39" i="1" l="1"/>
  <c r="AJ17" i="1" l="1"/>
  <c r="W17" i="1"/>
  <c r="X17" i="1"/>
  <c r="Q17" i="1"/>
  <c r="P17" i="1"/>
  <c r="O17" i="1"/>
  <c r="AJ15" i="1" l="1"/>
  <c r="AG40" i="1" l="1"/>
  <c r="AH40" i="1"/>
  <c r="O40" i="1"/>
  <c r="R40" i="1"/>
  <c r="L40" i="1" l="1"/>
  <c r="F40" i="1" l="1"/>
  <c r="AC40" i="1" l="1"/>
  <c r="AB40" i="1"/>
  <c r="AA40" i="1"/>
  <c r="Z40" i="1"/>
  <c r="AI40" i="1"/>
  <c r="AF40" i="1"/>
  <c r="AE40" i="1"/>
  <c r="K40" i="1"/>
  <c r="J40" i="1"/>
  <c r="H40" i="1"/>
  <c r="T40" i="1"/>
  <c r="G40" i="1" l="1"/>
  <c r="I40" i="1" l="1"/>
  <c r="AH15" i="1" l="1"/>
  <c r="AG15" i="1"/>
  <c r="AF15" i="1"/>
  <c r="AC15" i="1"/>
  <c r="AB15" i="1"/>
  <c r="AA15" i="1"/>
  <c r="Z15" i="1"/>
  <c r="V15" i="1"/>
  <c r="AL40" i="1" l="1"/>
  <c r="AK40" i="1"/>
  <c r="P39" i="1" l="1"/>
  <c r="O39" i="1"/>
  <c r="Q39" i="1" l="1"/>
  <c r="AJ41" i="1" l="1"/>
  <c r="Q41" i="1" l="1"/>
  <c r="Y41" i="1"/>
  <c r="X41" i="1"/>
  <c r="F28" i="1" l="1"/>
  <c r="I28" i="1" s="1"/>
  <c r="R39" i="1"/>
  <c r="S39" i="1"/>
  <c r="AH39" i="1" l="1"/>
  <c r="L39" i="1"/>
  <c r="W39" i="1"/>
  <c r="AG39" i="1"/>
  <c r="AF39" i="1"/>
  <c r="AI39" i="1" l="1"/>
  <c r="K39" i="1"/>
  <c r="J39" i="1"/>
  <c r="AE39" i="1" l="1"/>
  <c r="T39" i="1" l="1"/>
  <c r="AL39" i="1" l="1"/>
  <c r="AK39" i="1"/>
  <c r="AA39" i="1" l="1"/>
  <c r="Z39" i="1"/>
  <c r="AC39" i="1" l="1"/>
  <c r="G39" i="1"/>
  <c r="H39" i="1"/>
  <c r="AB39" i="1" l="1"/>
  <c r="I39" i="1"/>
  <c r="L41" i="1" l="1"/>
  <c r="R41" i="1"/>
  <c r="S41" i="1"/>
  <c r="AH41" i="1"/>
  <c r="AG41" i="1"/>
  <c r="W41" i="1"/>
  <c r="AF41" i="1"/>
  <c r="AE41" i="1"/>
  <c r="O41" i="1" l="1"/>
  <c r="P41" i="1" l="1"/>
  <c r="T41" i="1"/>
  <c r="AA41" i="1" l="1"/>
  <c r="Z41" i="1"/>
  <c r="K41" i="1"/>
  <c r="J41" i="1"/>
  <c r="AI41" i="1"/>
  <c r="AC41" i="1" l="1"/>
  <c r="AK41" i="1"/>
  <c r="AL41" i="1"/>
  <c r="G41" i="1"/>
  <c r="F41" i="1"/>
  <c r="AB41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F25" i="1"/>
  <c r="F53" i="1"/>
  <c r="F54" i="1"/>
  <c r="E1" i="6" l="1"/>
  <c r="F1" i="6"/>
  <c r="AL24" i="1"/>
  <c r="AK24" i="1"/>
  <c r="H24" i="1" l="1"/>
  <c r="I24" i="1"/>
  <c r="G24" i="1"/>
  <c r="F24" i="1"/>
  <c r="AC17" i="1" l="1"/>
  <c r="AG17" i="1" l="1"/>
  <c r="AL17" i="1" l="1"/>
  <c r="AK17" i="1"/>
  <c r="F17" i="1"/>
  <c r="F31" i="1" l="1"/>
  <c r="Q11" i="1" l="1"/>
  <c r="P11" i="1"/>
  <c r="O11" i="1"/>
  <c r="N11" i="1"/>
  <c r="AC32" i="1" l="1"/>
  <c r="AB32" i="1"/>
  <c r="AA32" i="1"/>
  <c r="Z32" i="1"/>
  <c r="K32" i="1"/>
  <c r="J32" i="1"/>
  <c r="U6" i="1" l="1"/>
  <c r="U7" i="1" l="1"/>
  <c r="U10" i="1" l="1"/>
  <c r="U14" i="1" l="1"/>
  <c r="U16" i="1" l="1"/>
  <c r="U12" i="1" l="1"/>
  <c r="U13" i="1" l="1"/>
  <c r="U11" i="1" l="1"/>
  <c r="U15" i="1" l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2" i="1" l="1"/>
  <c r="AL32" i="1"/>
  <c r="I32" i="1"/>
  <c r="G32" i="1"/>
  <c r="F32" i="1"/>
  <c r="S16" i="1" l="1"/>
  <c r="R16" i="1"/>
  <c r="AG16" i="1"/>
  <c r="AH16" i="1"/>
  <c r="W16" i="1" l="1"/>
  <c r="P16" i="1"/>
  <c r="O16" i="1"/>
  <c r="AF16" i="1"/>
  <c r="Z16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2" i="1"/>
  <c r="P10" i="1" s="1"/>
  <c r="J15" i="1"/>
  <c r="F15" i="1"/>
  <c r="G10" i="1" l="1"/>
  <c r="H10" i="1"/>
  <c r="I10" i="1" l="1"/>
  <c r="L10" i="1"/>
  <c r="N15" i="1" l="1"/>
  <c r="Y15" i="1" l="1"/>
  <c r="X15" i="1"/>
  <c r="W15" i="1"/>
  <c r="H15" i="1" l="1"/>
  <c r="O15" i="1" l="1"/>
  <c r="Q15" i="1"/>
  <c r="P15" i="1" l="1"/>
  <c r="AE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Z1" i="1" l="1"/>
  <c r="Y3" i="1" l="1"/>
  <c r="Y1" i="1" s="1"/>
  <c r="AA1" i="1"/>
  <c r="X3" i="1" l="1"/>
  <c r="X1" i="1" s="1"/>
  <c r="AC1" i="1"/>
  <c r="W3" i="1"/>
  <c r="W1" i="1" s="1"/>
  <c r="AH1" i="1"/>
  <c r="AB1" i="1" l="1"/>
  <c r="O3" i="1" l="1"/>
  <c r="Q3" i="1"/>
  <c r="R3" i="1" l="1"/>
  <c r="I3" i="1" l="1"/>
  <c r="G3" i="1"/>
  <c r="L3" i="1" l="1"/>
  <c r="P3" i="1" l="1"/>
  <c r="S3" i="1" l="1"/>
  <c r="H41" i="1"/>
  <c r="I41" i="1" l="1"/>
  <c r="T8" i="1" l="1"/>
  <c r="T1" i="1" s="1"/>
  <c r="U8" i="1"/>
  <c r="U1" i="1" s="1"/>
  <c r="R8" i="1" l="1"/>
  <c r="R1" i="1" s="1"/>
  <c r="H8" i="1" l="1"/>
  <c r="G8" i="1"/>
  <c r="I8" i="1"/>
  <c r="L8" i="1" l="1"/>
  <c r="S8" i="1" l="1"/>
  <c r="S1" i="1" s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6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<sst xmlns="http://schemas.openxmlformats.org/spreadsheetml/2006/main" count="1681" uniqueCount="1021">
  <si>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</si>
  <si>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</si>
  <si>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</si>
  <si>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</si>
  <si>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</si>
  <si>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</si>
  <si>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</si>
  <si>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</si>
  <si>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</si>
  <si>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</si>
  <si>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</si>
  <si>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</si>
  <si>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</si>
  <si>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</si>
  <si>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</si>
  <si>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</si>
  <si>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</si>
  <si>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</si>
  <si>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</si>
  <si>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</si>
  <si>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</si>
  <si>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</si>
  <si>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</si>
  <si>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</si>
  <si>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</si>
  <si>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</si>
  <si>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</si>
  <si>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</si>
  <si>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</si>
  <si>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</si>
  <si>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</si>
  <si>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</si>
  <si>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</si>
  <si>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</si>
  <si>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</si>
  <si>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</si>
  <si>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</si>
  <si>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</si>
  <si>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</si>
  <si>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</si>
  <si>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</si>
  <si>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</si>
  <si>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</si>
  <si>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</si>
  <si>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</si>
  <si>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</si>
  <si>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</si>
  <si>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</si>
  <si>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</si>
  <si>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</si>
  <si>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</si>
  <si>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</si>
  <si>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</si>
  <si>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</si>
  <si>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</si>
  <si>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</si>
  <si>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</si>
  <si>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</si>
  <si>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</si>
  <si>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</si>
  <si>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</si>
  <si>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</si>
  <si>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</si>
  <si>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</si>
  <si>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</si>
  <si>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</si>
  <si>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</si>
  <si>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</si>
  <si>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</si>
  <si>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</si>
  <si>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</si>
  <si>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</si>
  <si>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</si>
  <si>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</si>
  <si>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</si>
  <si>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</si>
  <si>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</si>
  <si>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</si>
  <si>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</si>
  <si>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</si>
  <si>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</si>
  <si>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</si>
  <si>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</si>
  <si>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</si>
  <si>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</si>
  <si>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</si>
  <si>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</si>
  <si>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</si>
  <si>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</si>
  <si>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</si>
  <si>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</si>
  <si>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</si>
  <si>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</si>
  <si>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</si>
  <si>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</si>
  <si>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</si>
  <si>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</si>
  <si>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</si>
  <si>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</si>
  <si>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</si>
  <si>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</si>
  <si>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</si>
  <si>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</si>
  <si>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</si>
  <si>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</si>
  <si>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</si>
  <si>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</si>
  <si>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</si>
  <si>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</si>
  <si>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</si>
  <si>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</si>
  <si>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</si>
  <si>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</si>
  <si>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</si>
  <si>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</si>
  <si>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</si>
  <si>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</si>
  <si>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</si>
  <si>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</si>
  <si>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</si>
  <si>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</si>
  <si>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</si>
  <si>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</si>
  <si>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</si>
  <si>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</si>
  <si>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</si>
  <si>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</si>
  <si>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</si>
  <si>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</si>
  <si>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</si>
  <si>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</si>
  <si>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</si>
  <si>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</si>
  <si>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</si>
  <si>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</si>
  <si>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</si>
  <si>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</si>
  <si>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</si>
  <si>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</si>
  <si>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</si>
  <si>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</si>
  <si>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</si>
  <si>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</si>
  <si>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</si>
  <si>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</si>
  <si>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</si>
  <si>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</si>
  <si>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</si>
  <si>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</si>
  <si>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</si>
  <si>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</si>
  <si>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</si>
  <si>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</si>
  <si>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</si>
  <si>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</si>
  <si>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</si>
  <si>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</si>
  <si>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</si>
  <si>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</si>
  <si>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</si>
  <si>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</si>
  <si>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</si>
  <si>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</si>
  <si>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</si>
  <si>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</si>
  <si>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</si>
  <si>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</si>
  <si>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</si>
  <si>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</si>
  <si>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</si>
  <si>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</si>
  <si>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</si>
  <si>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</si>
  <si>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</si>
  <si>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</si>
  <si>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</si>
  <si>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</si>
  <si>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</si>
  <si>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</si>
  <si>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</si>
  <si>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</si>
  <si>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</si>
  <si>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</si>
  <si>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</si>
  <si>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</si>
  <si>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</si>
  <si>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</si>
  <si>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</si>
  <si>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</si>
  <si>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</si>
  <si>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</si>
  <si>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</si>
  <si>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</si>
  <si>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</si>
  <si>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</si>
  <si>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</si>
  <si>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</si>
  <si>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</si>
  <si>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</si>
  <si>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</si>
  <si>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</si>
  <si>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</si>
  <si>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</si>
  <si>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</si>
  <si>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</si>
  <si>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</si>
  <si>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</si>
  <si>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</si>
  <si>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</si>
  <si>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</si>
  <si>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</si>
  <si>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</si>
  <si>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</si>
  <si>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</si>
  <si>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</si>
  <si>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</si>
  <si>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</si>
  <si>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</si>
  <si>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</si>
  <si>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</si>
  <si>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</si>
  <si>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</si>
  <si>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</si>
  <si>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</si>
  <si>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</si>
  <si>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</si>
  <si>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</si>
  <si>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</si>
  <si>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</si>
  <si>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</si>
  <si>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</si>
  <si>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</si>
  <si>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</si>
  <si>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</si>
  <si>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</si>
  <si>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</si>
  <si>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</si>
  <si>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</si>
  <si>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</si>
  <si>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</si>
  <si>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</si>
  <si>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</si>
  <si>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</si>
  <si>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</si>
  <si>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</si>
  <si>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</si>
  <si>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</si>
  <si>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</si>
  <si>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</si>
  <si>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</si>
  <si>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</si>
  <si>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</si>
  <si>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</si>
  <si>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</si>
  <si>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</si>
  <si>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</si>
  <si>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</si>
  <si>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</si>
  <si>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</si>
  <si>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</si>
  <si>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</si>
  <si>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</si>
  <si>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</si>
  <si>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</si>
  <si>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</si>
  <si>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</si>
  <si>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</si>
  <si>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</si>
  <si>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</si>
  <si>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</si>
  <si>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</si>
  <si>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</si>
  <si>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</si>
  <si>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</si>
  <si>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</si>
  <si>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</si>
  <si>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</si>
  <si>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</si>
  <si>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</si>
  <si>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</si>
  <si>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</si>
  <si>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</si>
  <si>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</si>
  <si>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</si>
  <si>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</si>
  <si>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</si>
  <si>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</si>
  <si>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</si>
  <si>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</si>
  <si>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</si>
  <si>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</si>
  <si>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</si>
  <si>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</si>
  <si>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</si>
  <si>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</si>
  <si>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</si>
  <si>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</si>
  <si>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</si>
  <si>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</si>
  <si>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</si>
  <si>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</si>
  <si>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</si>
  <si>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</si>
  <si>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</si>
  <si>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</si>
  <si>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</si>
  <si>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</si>
  <si>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</si>
  <si>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</si>
  <si>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</si>
  <si>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</si>
  <si>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</si>
  <si>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</si>
  <si>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</si>
  <si>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</si>
  <si>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</si>
  <si>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</si>
  <si>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</si>
  <si>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</si>
  <si>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</si>
  <si>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</si>
  <si>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</si>
  <si>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</si>
  <si>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</si>
  <si>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</si>
  <si>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</si>
  <si>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</si>
  <si>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</si>
  <si>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</si>
  <si>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</si>
  <si>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</si>
  <si>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</si>
  <si>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</si>
  <si>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</si>
  <si>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</si>
  <si>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</si>
  <si>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</si>
  <si>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</si>
  <si>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</si>
  <si>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</si>
  <si>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</si>
  <si>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</si>
  <si>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</si>
  <si>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</si>
  <si>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</si>
  <si>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</si>
  <si>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</si>
  <si>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</si>
  <si>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</si>
  <si>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</si>
  <si>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</si>
  <si>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</si>
  <si>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</si>
  <si>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</si>
  <si>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</si>
  <si>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</si>
  <si>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</si>
  <si>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</si>
  <si>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</si>
  <si>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</si>
  <si>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</si>
  <si>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</si>
  <si>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</si>
  <si>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</si>
  <si>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</si>
  <si>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</si>
  <si>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</si>
  <si>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</si>
  <si>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</si>
  <si>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</si>
  <si>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</si>
  <si>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</si>
  <si>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</si>
  <si>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</si>
  <si>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</si>
  <si>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</si>
  <si>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</si>
  <si>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</si>
  <si>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</si>
  <si>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</si>
  <si>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</si>
  <si>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</si>
  <si>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</si>
  <si>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</si>
  <si>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</si>
  <si>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</si>
  <si>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</si>
  <si>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</si>
  <si>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</si>
  <si>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</si>
  <si>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</si>
  <si>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</si>
  <si>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</si>
  <si>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</si>
  <si>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</si>
  <si>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</si>
  <si>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</si>
  <si>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</si>
  <si>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</si>
  <si>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</si>
  <si>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</si>
  <si>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</si>
  <si>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</si>
  <si>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</si>
  <si>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</si>
  <si>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</si>
  <si>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</si>
  <si>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</si>
  <si>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</si>
  <si>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</si>
  <si>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</si>
  <si>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</si>
  <si>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</si>
  <si>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</si>
  <si>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</si>
  <si>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</si>
  <si>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</si>
  <si>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</si>
  <si>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</si>
  <si>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</si>
  <si>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</si>
  <si>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</si>
  <si>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</si>
  <si>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</si>
  <si>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</si>
  <si>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</si>
  <si>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</si>
  <si>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</si>
  <si>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</si>
  <si>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</si>
  <si>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</si>
  <si>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</si>
  <si>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</si>
  <si>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</si>
  <si>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</si>
  <si>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</si>
  <si>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</si>
  <si>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</si>
  <si>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</si>
  <si>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</si>
  <si>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</si>
  <si>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</si>
  <si>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</si>
  <si>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</si>
  <si>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</si>
  <si>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</si>
  <si>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</si>
  <si>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</si>
  <si>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</si>
  <si>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</si>
  <si>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</si>
  <si>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</si>
  <si>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</si>
  <si>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</si>
  <si>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</si>
  <si>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</si>
  <si>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</si>
  <si>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</si>
  <si>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</si>
  <si>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</si>
  <si>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</si>
  <si>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</si>
  <si>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</si>
  <si>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</si>
  <si>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</si>
  <si>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</si>
  <si>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</si>
  <si>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</si>
  <si>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</si>
  <si>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</si>
  <si>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</si>
  <si>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</si>
  <si>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</si>
  <si>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</si>
  <si>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</si>
  <si>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</si>
  <si>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</si>
  <si>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</si>
  <si>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</si>
  <si>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</si>
  <si>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</si>
  <si>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</si>
  <si>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</si>
  <si>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</si>
  <si>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</si>
  <si>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</si>
  <si>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</si>
  <si>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</si>
  <si>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</si>
  <si>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</si>
  <si>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</si>
  <si>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</si>
  <si>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</si>
  <si>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</si>
  <si>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</si>
  <si>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</si>
  <si>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</si>
  <si>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</si>
  <si>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</si>
  <si>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</si>
  <si>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</si>
  <si>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</si>
  <si>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</si>
  <si>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</si>
  <si>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</si>
  <si>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</si>
  <si>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</si>
  <si>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</si>
  <si>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</si>
  <si>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</si>
  <si>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</si>
  <si>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</si>
  <si>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</si>
  <si>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</si>
  <si>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</si>
  <si>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</si>
  <si>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</si>
  <si>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</si>
  <si>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</si>
  <si>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</si>
  <si>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</si>
  <si>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</si>
  <si>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</si>
  <si>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</si>
  <si>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</si>
  <si>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</si>
  <si>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</si>
  <si>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</si>
  <si>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</si>
  <si>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</si>
  <si>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</si>
  <si>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</si>
  <si>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</si>
  <si>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</si>
  <si>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</si>
  <si>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</si>
  <si>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</si>
  <si>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</si>
  <si>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</si>
  <si>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</si>
  <si>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</si>
  <si>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</si>
  <si>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</si>
  <si>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</si>
  <si>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</si>
  <si>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</si>
  <si>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</si>
  <si>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</si>
  <si>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</si>
  <si>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</si>
  <si>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</si>
  <si>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</si>
  <si>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</si>
  <si>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</si>
  <si>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</si>
  <si>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</si>
  <si>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</si>
  <si>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</si>
  <si>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</si>
  <si>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</si>
  <si>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</si>
  <si>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</si>
  <si>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</si>
  <si>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</si>
  <si>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</si>
  <si>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</si>
  <si>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</si>
  <si>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</si>
  <si>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</si>
  <si>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</si>
  <si>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</si>
  <si>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</si>
  <si>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</si>
  <si>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</si>
  <si>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</si>
  <si>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</si>
  <si>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</si>
  <si>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</si>
  <si>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</si>
  <si>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</si>
  <si>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</si>
  <si>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</si>
  <si>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</si>
  <si>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</si>
  <si>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</si>
  <si>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</si>
  <si>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</si>
  <si>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</si>
  <si>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</si>
  <si>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</si>
  <si>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</si>
  <si>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</si>
  <si>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</si>
  <si>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</si>
  <si>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</si>
  <si>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</si>
  <si>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</si>
  <si>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</si>
  <si>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</si>
  <si>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</si>
  <si>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</si>
  <si>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</si>
  <si>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</si>
  <si>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</si>
  <si>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</si>
  <si>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</si>
  <si>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</si>
  <si>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</si>
  <si>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</si>
  <si>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</si>
  <si>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</si>
  <si>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</si>
  <si>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</si>
  <si>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</si>
  <si>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</si>
  <si>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</si>
  <si>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</si>
  <si>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</si>
  <si>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</si>
  <si>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</si>
  <si>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</si>
  <si>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</si>
  <si>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</si>
  <si>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</si>
  <si>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</si>
  <si>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</si>
  <si>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</si>
  <si>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</si>
  <si>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</si>
  <si>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</si>
  <si>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</si>
  <si>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</si>
  <si>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</si>
  <si>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</si>
  <si>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</si>
  <si>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</si>
  <si>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</si>
  <si>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</si>
  <si>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</si>
  <si>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</si>
  <si>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</si>
  <si>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</si>
  <si>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</si>
  <si>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</si>
  <si>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</si>
  <si>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</si>
  <si>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</si>
  <si>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</si>
  <si>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</si>
  <si>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</si>
  <si>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</si>
  <si>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</si>
  <si>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</si>
  <si>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</si>
  <si>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</si>
  <si>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</si>
  <si>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</si>
  <si>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</si>
  <si>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</si>
  <si>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</si>
  <si>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</si>
  <si>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</si>
  <si>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</si>
  <si>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</si>
  <si>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</si>
  <si>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</si>
  <si>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</si>
  <si>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</si>
  <si>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</si>
  <si>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</si>
  <si>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</si>
  <si>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</si>
  <si>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</si>
  <si>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</si>
  <si>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</si>
  <si>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</si>
  <si>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</si>
  <si>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</si>
  <si>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</si>
  <si>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</si>
  <si>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</si>
  <si>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</si>
  <si>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</si>
  <si>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</si>
  <si>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</si>
  <si>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</si>
  <si>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</si>
  <si>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</si>
  <si>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</si>
  <si>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</si>
  <si>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</si>
  <si>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</si>
  <si>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</si>
  <si>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</si>
  <si>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</si>
  <si>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</si>
  <si>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</si>
  <si>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</si>
  <si>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</si>
  <si>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</si>
  <si>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</si>
  <si>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</si>
  <si>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</si>
  <si>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</si>
  <si>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</si>
  <si>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</si>
  <si>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</si>
  <si>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</si>
  <si>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</si>
  <si>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</si>
  <si>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</si>
  <si>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</si>
  <si>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</si>
  <si>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</si>
  <si>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</si>
  <si>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</si>
  <si>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</si>
  <si>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</si>
  <si>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</si>
  <si>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</si>
  <si>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</si>
  <si>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</si>
  <si>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</si>
  <si>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</si>
  <si>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</si>
  <si>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</si>
  <si>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</si>
  <si>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</si>
  <si>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</si>
  <si>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</si>
  <si>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</si>
  <si>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</si>
  <si>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</si>
  <si>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</si>
  <si>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</si>
  <si>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</si>
  <si>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</si>
  <si>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</si>
  <si>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</si>
  <si>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</si>
  <si>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</si>
  <si>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</si>
  <si>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</si>
  <si>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</si>
  <si>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</si>
  <si>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</si>
  <si>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</si>
  <si>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</si>
  <si>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</si>
  <si>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</si>
  <si>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</si>
  <si>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</si>
  <si>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</si>
  <si>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</si>
  <si>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</si>
  <si>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</si>
  <si>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</si>
  <si>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</si>
  <si>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</si>
  <si>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</si>
  <si>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</si>
  <si>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</si>
  <si>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</si>
  <si>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</si>
  <si>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</si>
  <si>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</si>
  <si>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</si>
  <si>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</si>
  <si>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</si>
  <si>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</si>
  <si>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</si>
  <si>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</si>
  <si>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</si>
  <si>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</si>
  <si>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</si>
  <si>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</si>
  <si>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</si>
  <si>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</si>
  <si>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</si>
  <si>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</si>
  <si>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</si>
  <si>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</si>
  <si>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</si>
  <si>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</si>
  <si>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</si>
  <si>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</si>
  <si>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</si>
  <si>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</si>
  <si>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</si>
  <si>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</si>
  <si>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</si>
  <si>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</si>
  <si>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</si>
  <si>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</si>
  <si>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</si>
  <si>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</si>
  <si>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</si>
  <si>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</si>
  <si>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</si>
  <si>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</si>
  <si>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</si>
  <si>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</si>
  <si>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</si>
  <si>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</si>
  <si>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</si>
  <si>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</si>
  <si>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</si>
  <si>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</si>
  <si>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</si>
  <si>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</si>
  <si>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</si>
  <si>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</si>
  <si>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</si>
  <si>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</si>
  <si>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</si>
  <si>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</si>
  <si>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</si>
  <si>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</si>
  <si>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</si>
  <si>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</si>
  <si>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</si>
  <si>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</si>
  <si>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</si>
  <si>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</si>
  <si>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</si>
  <si>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</si>
  <si>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</si>
  <si>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</si>
  <si>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</si>
  <si>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</si>
  <si>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</si>
  <si>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</si>
  <si>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</si>
  <si>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</si>
  <si>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</si>
  <si>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</si>
  <si>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</si>
  <si>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</si>
  <si>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</si>
  <si>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</si>
  <si>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</si>
  <si>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</si>
  <si>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</si>
  <si>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</si>
  <si>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</si>
  <si>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</si>
  <si>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</si>
  <si>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</si>
  <si>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</si>
  <si>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</si>
  <si>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</si>
  <si>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</si>
  <si>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</si>
  <si>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</si>
  <si>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</si>
  <si>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</si>
  <si>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</si>
  <si>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</si>
  <si>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</si>
  <si>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</si>
  <si>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</si>
  <si>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</si>
  <si>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</si>
  <si>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</si>
  <si>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</si>
  <si>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</si>
  <si>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</si>
  <si>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</si>
  <si>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</si>
  <si>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</si>
  <si>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</si>
  <si>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</si>
  <si>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</si>
  <si>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</si>
  <si>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</si>
  <si>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</si>
  <si>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</si>
  <si>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</si>
  <si>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</si>
  <si>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</si>
  <si>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</si>
  <si>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</si>
  <si>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</si>
  <si>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</si>
  <si>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</si>
  <si>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</si>
  <si>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</si>
  <si>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</si>
  <si>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</si>
  <si>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</si>
  <si>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</si>
  <si>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</si>
  <si>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</si>
  <si>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</si>
  <si>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</si>
  <si>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</si>
  <si>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</si>
  <si>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</si>
  <si>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</si>
  <si>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</si>
  <si>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</si>
  <si>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</si>
  <si>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</si>
  <si>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</si>
  <si>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</si>
  <si>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</si>
  <si>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</si>
  <si>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</si>
  <si>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</si>
  <si>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</si>
  <si>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</si>
  <si>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</si>
  <si>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</si>
  <si>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</si>
  <si>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</si>
  <si>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</si>
  <si>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</si>
  <si>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</si>
  <si>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</si>
  <si>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</si>
  <si>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</si>
  <si>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</si>
  <si>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</si>
  <si>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</si>
  <si>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</si>
  <si>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</si>
  <si>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</si>
  <si>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</si>
  <si>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</si>
  <si>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</si>
  <si>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</si>
  <si>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</si>
  <si>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</si>
  <si>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</si>
  <si>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</si>
  <si>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</si>
  <si>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</si>
  <si>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</si>
  <si>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</si>
  <si>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</si>
  <si>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</si>
  <si>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</si>
  <si>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</si>
  <si>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</si>
  <si>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</si>
  <si>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</si>
  <si>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</si>
  <si>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</si>
  <si>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</si>
  <si>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</si>
  <si>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</si>
  <si>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</si>
  <si>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</si>
  <si>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</si>
  <si>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</si>
  <si>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</si>
  <si>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</si>
  <si>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</si>
  <si>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</si>
  <si>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</si>
  <si>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</si>
  <si>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</si>
  <si>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</si>
  <si>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</si>
  <si>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</si>
  <si>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</si>
  <si>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</si>
  <si>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</si>
  <si>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</si>
  <si>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</si>
  <si>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</si>
  <si>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</si>
  <si>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</si>
  <si>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</si>
  <si>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</si>
  <si>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</si>
  <si>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</si>
  <si>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</si>
  <si>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</si>
  <si>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</si>
  <si>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</si>
  <si>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</si>
  <si>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</si>
  <si>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</si>
  <si>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</si>
  <si>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</si>
  <si>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</si>
  <si>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</si>
  <si>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</si>
  <si>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</si>
  <si>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</si>
  <si>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</si>
  <si>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</si>
  <si>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</si>
  <si>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</si>
  <si>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</si>
  <si>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</si>
  <si>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</si>
  <si>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</si>
  <si>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</si>
  <si>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</si>
  <si>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</si>
  <si>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</si>
  <si>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</si>
  <si>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</si>
  <si>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</si>
  <si>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</si>
  <si>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</si>
  <si>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</si>
  <si>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</si>
  <si>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</si>
  <si>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</si>
  <si>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</si>
  <si>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</si>
  <si>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</si>
  <si>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</si>
  <si>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</si>
  <si>
    <t>Mizuno Corporation</t>
  </si>
  <si>
    <t>Osaka, Japan</t>
  </si>
  <si>
    <t xml:space="preserve">  </t>
  </si>
  <si>
    <t>Sold for £1.2m to Baaj Capital to avoid administration in March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</si>
</sst>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8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8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5" fontId="1" fillId="12" borderId="0" xfId="0" applyNumberFormat="1" applyFont="1" applyFill="1"/>
    <xf numFmtId="0" fontId="4" fillId="0" borderId="0" xfId="1" applyFont="1" applyFill="1"/>
    <xf numFmtId="169" fontId="1" fillId="12" borderId="0" xfId="0" applyNumberFormat="1" applyFont="1" applyFill="1" applyAlignment="1">
      <alignment horizontal="right"/>
    </xf>
    <xf numFmtId="167" fontId="11" fillId="0" borderId="0" xfId="0" applyNumberFormat="1" applyFont="1" applyAlignment="1">
      <alignment horizontal="center"/>
    </xf>
    <xf numFmtId="170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7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9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5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6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8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4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15" borderId="0" xfId="0" applyFont="1" applyFill="1" applyAlignment="1">
      <alignment horizontal="center"/>
    </xf>
    <xf numFmtId="17" fontId="1" fillId="0" borderId="0" xfId="0" applyNumberFormat="1" applyFont="1" applyAlignment="1">
      <alignment horizontal="center"/>
    </xf>
    <xf numFmtId="2" fontId="1" fillId="12" borderId="0" xfId="0" applyNumberFormat="1" applyFont="1" applyFill="1" applyAlignment="1">
      <alignment horizontal="right"/>
    </xf>
    <xf numFmtId="165" fontId="1" fillId="12" borderId="0" xfId="0" applyNumberFormat="1" applyFont="1" applyFill="1" applyAlignment="1">
      <alignment horizontal="right"/>
    </xf>
    <xf numFmtId="2" fontId="1" fillId="12" borderId="0" xfId="0" applyNumberFormat="1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tyles" Target="styles.xml"/><Relationship Id="rId30" Type="http://schemas.openxmlformats.org/officeDocument/2006/relationships/calcChain" Target="calcChain.xml"/><Relationship Id="rId8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$GCO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122.07</v>
          </cell>
        </row>
        <row r="8">
          <cell r="C8">
            <v>188451.666</v>
          </cell>
        </row>
        <row r="11">
          <cell r="C11">
            <v>1363</v>
          </cell>
        </row>
        <row r="12">
          <cell r="C12">
            <v>187088.666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8905</v>
          </cell>
        </row>
        <row r="28">
          <cell r="C28" t="str">
            <v>FQ323</v>
          </cell>
          <cell r="D28">
            <v>45006</v>
          </cell>
        </row>
        <row r="33">
          <cell r="C33">
            <v>30.944205425074465</v>
          </cell>
        </row>
        <row r="34">
          <cell r="C34">
            <v>34.78648102833354</v>
          </cell>
        </row>
        <row r="36">
          <cell r="C36">
            <v>12.968939921547035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Y34">
            <v>0.43349475383373692</v>
          </cell>
        </row>
        <row r="35">
          <cell r="Y35">
            <v>0.1139628732849072</v>
          </cell>
        </row>
        <row r="36">
          <cell r="Y36">
            <v>0.10008071025020179</v>
          </cell>
        </row>
        <row r="37">
          <cell r="Y37">
            <v>0.16046039268788079</v>
          </cell>
        </row>
        <row r="72">
          <cell r="Y72">
            <v>0.15649350649350646</v>
          </cell>
        </row>
        <row r="73">
          <cell r="Y73">
            <v>-4.5142612052326836E-2</v>
          </cell>
        </row>
        <row r="85">
          <cell r="Y85">
            <v>0.17589776004424601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23.74</v>
          </cell>
        </row>
        <row r="8">
          <cell r="C8">
            <v>9204.923859999999</v>
          </cell>
        </row>
        <row r="11">
          <cell r="C11">
            <v>-4947.7619999999997</v>
          </cell>
        </row>
        <row r="12">
          <cell r="C12">
            <v>14152.685859999998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1282</v>
          </cell>
        </row>
        <row r="26">
          <cell r="C26">
            <v>2591.915</v>
          </cell>
        </row>
        <row r="28">
          <cell r="C28" t="str">
            <v>FQ323</v>
          </cell>
          <cell r="D28">
            <v>44964</v>
          </cell>
        </row>
        <row r="33">
          <cell r="C33">
            <v>10.20453937231281</v>
          </cell>
        </row>
        <row r="34">
          <cell r="C34">
            <v>22.182830105046776</v>
          </cell>
        </row>
        <row r="36">
          <cell r="C36">
            <v>2.7733158888663931</v>
          </cell>
        </row>
      </sheetData>
      <sheetData sheetId="1">
        <row r="22">
          <cell r="Z22">
            <v>679.44900000000018</v>
          </cell>
          <cell r="AA22">
            <v>407.84900000000141</v>
          </cell>
        </row>
        <row r="26">
          <cell r="AA26">
            <v>-0.11915424773438776</v>
          </cell>
        </row>
        <row r="35">
          <cell r="AA35">
            <v>0.5269104212668313</v>
          </cell>
        </row>
        <row r="36">
          <cell r="AA36">
            <v>6.5766225050872554E-2</v>
          </cell>
        </row>
        <row r="37">
          <cell r="AA37">
            <v>4.4145235311945419E-2</v>
          </cell>
        </row>
        <row r="38">
          <cell r="AA38">
            <v>0.22249486243597147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10.79</v>
          </cell>
        </row>
        <row r="8">
          <cell r="C8">
            <v>4842.9080699999995</v>
          </cell>
        </row>
        <row r="11">
          <cell r="C11">
            <v>175.6160000000001</v>
          </cell>
        </row>
        <row r="12">
          <cell r="C12">
            <v>4667.2920699999995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438</v>
          </cell>
        </row>
        <row r="27">
          <cell r="C27">
            <v>1217.78</v>
          </cell>
        </row>
        <row r="29">
          <cell r="C29" t="str">
            <v>FQ323</v>
          </cell>
          <cell r="D29">
            <v>44965</v>
          </cell>
        </row>
        <row r="34">
          <cell r="C34">
            <v>29.801244269350146</v>
          </cell>
        </row>
        <row r="35">
          <cell r="C35">
            <v>30.600980324142533</v>
          </cell>
        </row>
        <row r="36">
          <cell r="C36">
            <v>6.0923322305172299E-2</v>
          </cell>
        </row>
        <row r="37">
          <cell r="C37">
            <v>2.6435058859106055</v>
          </cell>
        </row>
        <row r="41">
          <cell r="C41">
            <v>13.949864355940662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1.1399999999999999</v>
          </cell>
        </row>
        <row r="8">
          <cell r="C8">
            <v>93.342142079999988</v>
          </cell>
        </row>
        <row r="11">
          <cell r="C11">
            <v>-32.79999999999999</v>
          </cell>
        </row>
        <row r="12">
          <cell r="C12">
            <v>126.14214207999999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219</v>
          </cell>
        </row>
        <row r="27">
          <cell r="C27">
            <v>172.6</v>
          </cell>
        </row>
        <row r="29">
          <cell r="C29" t="str">
            <v>H123</v>
          </cell>
          <cell r="D29">
            <v>44953</v>
          </cell>
        </row>
        <row r="34">
          <cell r="C34">
            <v>15.767767759999908</v>
          </cell>
        </row>
        <row r="35">
          <cell r="C35">
            <v>11.777853043738</v>
          </cell>
        </row>
        <row r="37">
          <cell r="C37">
            <v>1.0762590292343379</v>
          </cell>
        </row>
        <row r="38">
          <cell r="C38">
            <v>1.4467338886453514E-2</v>
          </cell>
        </row>
        <row r="39">
          <cell r="C39">
            <v>-2.5903638315789488</v>
          </cell>
        </row>
        <row r="42">
          <cell r="C42">
            <v>3.7508794583966352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U21">
            <v>9.6205718395971918E-2</v>
          </cell>
        </row>
        <row r="33">
          <cell r="L33">
            <v>0.5205431754874652</v>
          </cell>
        </row>
        <row r="34">
          <cell r="L34">
            <v>-5.2576601671309189E-2</v>
          </cell>
        </row>
        <row r="35">
          <cell r="L35">
            <v>-4.247910863509749E-2</v>
          </cell>
        </row>
        <row r="36">
          <cell r="L36">
            <v>0.31073446327683618</v>
          </cell>
        </row>
        <row r="79">
          <cell r="L79">
            <v>8.2810539523211935E-2</v>
          </cell>
        </row>
        <row r="80">
          <cell r="L80">
            <v>0.30067822155237378</v>
          </cell>
        </row>
        <row r="82">
          <cell r="L82">
            <v>0.2785668173014848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1.5900000000000001E-2</v>
          </cell>
        </row>
        <row r="8">
          <cell r="C8">
            <v>0.83474996820000003</v>
          </cell>
          <cell r="Y8">
            <v>4.2661870503597124</v>
          </cell>
        </row>
        <row r="9">
          <cell r="Y9">
            <v>2.8633093525179856</v>
          </cell>
        </row>
        <row r="10">
          <cell r="Y10">
            <v>3.1970802919708028</v>
          </cell>
        </row>
        <row r="11">
          <cell r="C11">
            <v>4.2919999999999998</v>
          </cell>
          <cell r="Y11">
            <v>3.6590909090909092</v>
          </cell>
        </row>
        <row r="12">
          <cell r="C12">
            <v>-3.4572500317999997</v>
          </cell>
          <cell r="Y12">
            <v>4.2666666666666666</v>
          </cell>
        </row>
        <row r="13">
          <cell r="Y13">
            <v>3.9398496240601504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0.10867725142559567</v>
          </cell>
        </row>
      </sheetData>
      <sheetData sheetId="1">
        <row r="20">
          <cell r="Q20">
            <v>-2.1569999999999996</v>
          </cell>
          <cell r="R20">
            <v>0.62499999999999734</v>
          </cell>
          <cell r="S20">
            <v>-1.329000000000002</v>
          </cell>
        </row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43.98</v>
          </cell>
        </row>
        <row r="8">
          <cell r="C8">
            <v>4104.2323794599997</v>
          </cell>
        </row>
        <row r="11">
          <cell r="C11">
            <v>-103</v>
          </cell>
        </row>
        <row r="12">
          <cell r="C12">
            <v>4207.2323794599997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45248</v>
          </cell>
        </row>
        <row r="35">
          <cell r="C35">
            <v>1.2604271248849341</v>
          </cell>
        </row>
        <row r="38">
          <cell r="C38">
            <v>10.005765692083539</v>
          </cell>
        </row>
        <row r="39">
          <cell r="C39">
            <v>9.9227178760849046</v>
          </cell>
        </row>
      </sheetData>
      <sheetData sheetId="1">
        <row r="17">
          <cell r="AF17">
            <v>491</v>
          </cell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47.76</v>
          </cell>
        </row>
        <row r="8">
          <cell r="C8">
            <v>579.71087999999997</v>
          </cell>
        </row>
        <row r="11">
          <cell r="C11">
            <v>-57.274999999999991</v>
          </cell>
        </row>
        <row r="12">
          <cell r="C12">
            <v>636.98587999999995</v>
          </cell>
        </row>
        <row r="23">
          <cell r="C23" t="str">
            <v>Nashville, TN</v>
          </cell>
        </row>
        <row r="24">
          <cell r="C24">
            <v>1924</v>
          </cell>
        </row>
        <row r="26">
          <cell r="C26">
            <v>1404</v>
          </cell>
        </row>
        <row r="27">
          <cell r="C27">
            <v>563.49</v>
          </cell>
        </row>
        <row r="29">
          <cell r="C29" t="str">
            <v>FQ323</v>
          </cell>
          <cell r="D29">
            <v>37591</v>
          </cell>
        </row>
        <row r="34">
          <cell r="C34">
            <v>1.0364139356352007</v>
          </cell>
        </row>
        <row r="37">
          <cell r="C37">
            <v>6.6517157789899475</v>
          </cell>
        </row>
        <row r="38">
          <cell r="C38">
            <v>6.6976413685782017</v>
          </cell>
        </row>
      </sheetData>
      <sheetData sheetId="1">
        <row r="20">
          <cell r="AE20">
            <v>114.88199999999999</v>
          </cell>
        </row>
        <row r="31">
          <cell r="V31">
            <v>0.48660622602635362</v>
          </cell>
        </row>
        <row r="32">
          <cell r="V32">
            <v>4.3182375270790468E-2</v>
          </cell>
        </row>
        <row r="33">
          <cell r="V33">
            <v>3.3746944291705099E-2</v>
          </cell>
        </row>
        <row r="34">
          <cell r="V34">
            <v>0.18684556276625364</v>
          </cell>
        </row>
        <row r="81">
          <cell r="V81">
            <v>0.66124210638034442</v>
          </cell>
        </row>
        <row r="82">
          <cell r="V82">
            <v>0.11090301161589489</v>
          </cell>
        </row>
        <row r="83">
          <cell r="V83">
            <v>0.23601398601398599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2.4491000000000001</v>
          </cell>
        </row>
        <row r="7">
          <cell r="W7">
            <v>4.433098591549296</v>
          </cell>
        </row>
        <row r="8">
          <cell r="C8">
            <v>122.455</v>
          </cell>
        </row>
        <row r="11">
          <cell r="C11">
            <v>13.872</v>
          </cell>
        </row>
        <row r="12">
          <cell r="C12">
            <v>108.583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4.1642862000952157</v>
          </cell>
        </row>
        <row r="37">
          <cell r="C37">
            <v>10.209688177422045</v>
          </cell>
        </row>
        <row r="38">
          <cell r="C38">
            <v>9.0531098882774721</v>
          </cell>
        </row>
      </sheetData>
      <sheetData sheetId="1">
        <row r="16">
          <cell r="R16">
            <v>5.7139999999999933</v>
          </cell>
          <cell r="S16">
            <v>-11.902999999999997</v>
          </cell>
          <cell r="T16">
            <v>7.0139999999999958</v>
          </cell>
        </row>
        <row r="21">
          <cell r="R21">
            <v>8.9157301621889395E-3</v>
          </cell>
          <cell r="S21">
            <v>-0.24362684900059861</v>
          </cell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3">
          <cell r="K73">
            <v>9.3658776773467567E-2</v>
          </cell>
        </row>
        <row r="74">
          <cell r="K74">
            <v>0.23735625323305887</v>
          </cell>
        </row>
        <row r="75">
          <cell r="K75">
            <v>0.20930060375174159</v>
          </cell>
        </row>
        <row r="84">
          <cell r="T84">
            <v>4.5587396635300852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hyperlink" Target="$GCO.xlsx" TargetMode="External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5.75" thickBot="1" x14ac:dyDescent="0.3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5.75" thickBot="1" x14ac:dyDescent="0.3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5.75" thickBot="1" x14ac:dyDescent="0.3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5.75" thickBot="1" x14ac:dyDescent="0.3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5.75" thickBot="1" x14ac:dyDescent="0.3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5.75" thickBot="1" x14ac:dyDescent="0.3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5.75" thickBot="1" x14ac:dyDescent="0.3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5.75" thickBot="1" x14ac:dyDescent="0.3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5.75" thickBot="1" x14ac:dyDescent="0.3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5.75" thickBot="1" x14ac:dyDescent="0.3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5.75" thickBot="1" x14ac:dyDescent="0.3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5.75" thickBot="1" x14ac:dyDescent="0.3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5.75" thickBot="1" x14ac:dyDescent="0.3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5.75" thickBot="1" x14ac:dyDescent="0.3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workbookViewId="0">
      <selection activeCell="C66" sqref="C66:L76"/>
    </sheetView>
  </sheetViews>
  <sheetFormatPr defaultColWidth="11.42578125" defaultRowHeight="15" x14ac:dyDescent="0.25"/>
  <cols>
    <col min="1" max="1" width="13" style="151" bestFit="1" customWidth="1"/>
    <col min="2" max="2" width="46.28515625" bestFit="1" customWidth="1"/>
    <col min="6" max="11" width="11" bestFit="1" customWidth="1"/>
    <col min="12" max="12" width="11.140625" bestFit="1" customWidth="1"/>
    <col min="13" max="14" width="11" bestFit="1" customWidth="1"/>
  </cols>
  <sheetData>
    <row r="1" spans="1:14" x14ac:dyDescent="0.25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5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5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5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5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5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5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5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5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5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5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5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5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5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5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5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5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5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5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5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5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5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5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5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5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5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5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5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5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5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5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5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5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5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5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5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5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5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5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5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5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5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5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5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5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5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5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5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5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5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5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5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5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5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5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5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5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5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5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5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5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5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5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5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5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5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5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5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5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5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5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5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5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5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5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5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5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5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29" sqref="F1:U29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4" width="9.140625" style="4"/>
    <col min="25" max="30" width="9.140625" style="1"/>
    <col min="31" max="31" width="11" style="1" bestFit="1" customWidth="1"/>
    <col min="32" max="34" width="9.140625" style="4"/>
    <col min="35" max="35" width="9.140625" style="1"/>
    <col min="36" max="36" width="11.7109375" style="1" bestFit="1" customWidth="1"/>
    <col min="37" max="37" width="9.140625" style="1"/>
    <col min="38" max="38" width="20.7109375" style="1" bestFit="1" customWidth="1"/>
    <col min="39" max="39" width="36.7109375" style="4" bestFit="1" customWidth="1"/>
    <col min="40" max="40" width="41.140625" style="4" bestFit="1" customWidth="1"/>
    <col min="41" max="41" width="56.42578125" style="4" bestFit="1" customWidth="1"/>
    <col min="42" max="16384" width="9.140625" style="1"/>
  </cols>
  <sheetData>
    <row r="1" spans="1:41" x14ac:dyDescent="0.2">
      <c r="D1" s="1"/>
      <c r="F1" s="161" t="s">
        <v>499</v>
      </c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98">
        <f>AVERAGE(R3:R16)</f>
        <v>17.278906088953462</v>
      </c>
      <c r="S1" s="98">
        <f>AVERAGE(S3:S16)</f>
        <v>13.542621079477049</v>
      </c>
      <c r="T1" s="98">
        <f>AVERAGE(T3:T17)</f>
        <v>2.7134385251615791</v>
      </c>
      <c r="U1" s="111">
        <f t="shared" ref="U1:AB1" si="0">AVERAGE(U3:U16)</f>
        <v>3.5663040675293606E-2</v>
      </c>
      <c r="V1" s="87"/>
      <c r="W1" s="111">
        <f t="shared" si="0"/>
        <v>0.1318553342889443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0.46596184770038318</v>
      </c>
      <c r="AA1" s="88">
        <f t="shared" si="0"/>
        <v>3.948804806808455E-2</v>
      </c>
      <c r="AB1" s="88">
        <f t="shared" si="0"/>
        <v>2.2142114683149142E-2</v>
      </c>
      <c r="AC1" s="88">
        <f>AVERAGE(AC3:AC17)</f>
        <v>0.23717079317839398</v>
      </c>
      <c r="AD1" s="87"/>
      <c r="AE1" s="89" t="s">
        <v>537</v>
      </c>
      <c r="AF1" s="88">
        <f>AVERAGE(AF3:AF17)</f>
        <v>0.30776991940836479</v>
      </c>
      <c r="AG1" s="88">
        <f>AVERAGE(AG3:AG16)</f>
        <v>9.9399369921671629E-2</v>
      </c>
      <c r="AH1" s="88">
        <f>AVERAGE(AH3:AH16)</f>
        <v>0.24209957653704947</v>
      </c>
      <c r="AI1" s="90">
        <f>AVERAGE(AI3:AI16)</f>
        <v>667</v>
      </c>
      <c r="AJ1" s="126">
        <f>AVERAGE(AJ3:AJ16)</f>
        <v>3.6676173139534995</v>
      </c>
      <c r="AK1" s="90"/>
    </row>
    <row r="2" spans="1:41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[1]Main!$C$6*$E$52</f>
        <v>97.656000000000006</v>
      </c>
      <c r="G3" s="49">
        <f>[1]Main!$C$8*$E$52</f>
        <v>150761.3328</v>
      </c>
      <c r="H3" s="49">
        <f>[1]Main!$C$11*$E$52</f>
        <v>1090.4000000000001</v>
      </c>
      <c r="I3" s="49">
        <f>[1]Main!$C$12*$E$52</f>
        <v>149670.93280000001</v>
      </c>
      <c r="J3" s="4" t="str">
        <f>[1]Main!$C$28</f>
        <v>FQ323</v>
      </c>
      <c r="K3" s="85">
        <f>[1]Main!$D$28</f>
        <v>45006</v>
      </c>
      <c r="L3" s="50">
        <f>[1]Main!$C$33</f>
        <v>30.944205425074465</v>
      </c>
      <c r="O3" s="56">
        <f>'[1]Financial Model'!$AF$21*1000*E52</f>
        <v>4836.7999999999947</v>
      </c>
      <c r="P3" s="56">
        <f>'[1]Financial Model'!$AE$21*1000*E52</f>
        <v>4581.5999999999985</v>
      </c>
      <c r="Q3" s="56">
        <f>'[1]Financial Model'!$AD$21*1000*E52</f>
        <v>2031.2</v>
      </c>
      <c r="R3" s="51">
        <f>[1]Main!$C$34</f>
        <v>34.78648102833354</v>
      </c>
      <c r="S3" s="51">
        <f>[1]Main!$C$38</f>
        <v>37.504159682207103</v>
      </c>
      <c r="T3" s="51">
        <f>[1]Main!$C$36</f>
        <v>12.968939921547035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Model'!$Y$34</f>
        <v>0.43349475383373692</v>
      </c>
      <c r="AA3" s="53">
        <f>'[1]Financial Model'!$Y$35</f>
        <v>0.1139628732849072</v>
      </c>
      <c r="AB3" s="53">
        <f>'[1]Financial Model'!$Y$36</f>
        <v>0.10008071025020179</v>
      </c>
      <c r="AC3" s="53">
        <f>'[1]Financial Model'!$Y$37</f>
        <v>0.16046039268788079</v>
      </c>
      <c r="AE3" s="56">
        <f>[1]Main!$C$26*E52</f>
        <v>7124</v>
      </c>
      <c r="AF3" s="53">
        <f>'[1]Financial Model'!$Y$72</f>
        <v>0.15649350649350646</v>
      </c>
      <c r="AG3" s="53">
        <f>'[1]Financial Model'!$Y$73</f>
        <v>-4.5142612052326836E-2</v>
      </c>
      <c r="AH3" s="53">
        <f>'[1]Financial Model'!$Y$85</f>
        <v>0.17589776004424601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[2]Main!$C$6*$E$52</f>
        <v>18.992000000000001</v>
      </c>
      <c r="G4" s="49">
        <f>[2]Main!$C$8*$E$52</f>
        <v>7363.9390879999992</v>
      </c>
      <c r="H4" s="49">
        <f>[2]Main!$C$11*$E$52</f>
        <v>-3958.2096000000001</v>
      </c>
      <c r="I4" s="49">
        <f>[2]Main!$C$12*$E$52</f>
        <v>11322.148687999999</v>
      </c>
      <c r="J4" s="4" t="str">
        <f>[2]Main!$C$28</f>
        <v>FQ323</v>
      </c>
      <c r="K4" s="85">
        <f>[2]Main!$D$28</f>
        <v>44964</v>
      </c>
      <c r="L4" s="50">
        <f>[2]Main!$C$33</f>
        <v>10.20453937231281</v>
      </c>
      <c r="O4" s="56">
        <f>'[2]Financial Model'!$AA$22*E52</f>
        <v>326.27920000000114</v>
      </c>
      <c r="P4" s="56">
        <f>'[2]Financial Model'!$Z$22*$E$52</f>
        <v>543.55920000000015</v>
      </c>
      <c r="Q4" s="56">
        <f>'[2]Financial Model'!$Y$22*$E$52</f>
        <v>0</v>
      </c>
      <c r="R4" s="51">
        <f>[2]Main!$C$34</f>
        <v>22.182830105046776</v>
      </c>
      <c r="T4" s="51">
        <f>[2]Main!$C$36</f>
        <v>2.7733158888663931</v>
      </c>
      <c r="U4" s="53"/>
      <c r="V4" s="53"/>
      <c r="W4" s="53">
        <f>'[2]Financial Model'!$AA$26</f>
        <v>-0.11915424773438776</v>
      </c>
      <c r="Y4" s="4"/>
      <c r="Z4" s="53">
        <f>'[2]Financial Model'!$AA$35</f>
        <v>0.5269104212668313</v>
      </c>
      <c r="AA4" s="53">
        <f>'[2]Financial Model'!$AA$36</f>
        <v>6.5766225050872554E-2</v>
      </c>
      <c r="AB4" s="53">
        <f>'[2]Financial Model'!$AA$37</f>
        <v>4.4145235311945419E-2</v>
      </c>
      <c r="AC4" s="53">
        <f>'[2]Financial Model'!$AA$38</f>
        <v>0.22249486243597147</v>
      </c>
      <c r="AE4" s="56">
        <f>[2]Main!$C$26*E52</f>
        <v>2073.5320000000002</v>
      </c>
      <c r="AF4" s="53">
        <f>'[2]Financial Model'!$T$76</f>
        <v>0.9241949083593437</v>
      </c>
      <c r="AI4" s="57">
        <f>[2]Main!$C$25</f>
        <v>1282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K5" s="154"/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2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[6]Main!$C$6*E52</f>
        <v>8.6319999999999997</v>
      </c>
      <c r="G8" s="49">
        <f>[6]Main!$C$8*E52</f>
        <v>3874.3264559999998</v>
      </c>
      <c r="H8" s="49">
        <f>[6]Main!$C$11*$E$52</f>
        <v>140.49280000000007</v>
      </c>
      <c r="I8" s="49">
        <f>[6]Main!$C$12*$E$52</f>
        <v>3733.8336559999998</v>
      </c>
      <c r="J8" s="4" t="str">
        <f>[6]Main!$C$29</f>
        <v>FQ323</v>
      </c>
      <c r="K8" s="85">
        <f>[6]Main!$D$29</f>
        <v>44965</v>
      </c>
      <c r="L8" s="50">
        <f>[6]Main!$C$34</f>
        <v>29.801244269350146</v>
      </c>
      <c r="O8" s="56">
        <f>'[6]Financial Model'!$AA$20*$E$52</f>
        <v>-439.34160000000003</v>
      </c>
      <c r="P8" s="56">
        <f>'[6]Financial Model'!$Z$20*$E$52</f>
        <v>73.713599999999389</v>
      </c>
      <c r="Q8" s="56">
        <f>'[6]Financial Model'!$Y$20*$E$52</f>
        <v>-37.041600000000322</v>
      </c>
      <c r="R8" s="52">
        <f>[6]Main!$C$35</f>
        <v>30.600980324142533</v>
      </c>
      <c r="S8" s="52">
        <f>[6]Main!$C$41</f>
        <v>13.949864355940662</v>
      </c>
      <c r="T8" s="52">
        <f>[6]Main!$C$37</f>
        <v>2.6435058859106055</v>
      </c>
      <c r="U8" s="131">
        <f>[6]Main!$C$36</f>
        <v>6.0923322305172299E-2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[6]Main!$C$27*E52</f>
        <v>974.22400000000005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438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[7]Main!$C$6*E52</f>
        <v>20.424000000000003</v>
      </c>
      <c r="G9" s="49">
        <f>[7]Main!$C$8*$E$52</f>
        <v>1882.56504384</v>
      </c>
      <c r="H9" s="49">
        <f>[7]Main!$C$11*E52</f>
        <v>311.2328</v>
      </c>
      <c r="I9" s="49">
        <f>[7]Main!$C$12*E52</f>
        <v>1571.33224384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[7]Main!$C$26*E52</f>
        <v>594.86320000000001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[8]Main!$C$6*E52</f>
        <v>10.336</v>
      </c>
      <c r="G10" s="49">
        <f>[8]Main!$C$8*E52</f>
        <v>1862.4335039999999</v>
      </c>
      <c r="H10" s="49">
        <f>[8]Main!$C$11*$E$52</f>
        <v>-222.6464</v>
      </c>
      <c r="I10" s="49">
        <f>[8]Main!$C$12*$E$52</f>
        <v>2085.0799039999997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Model'!$Z$17*E52</f>
        <v>335.7007999999999</v>
      </c>
      <c r="P10" s="56">
        <f>'[8]Financial Model'!$Y$17*F52</f>
        <v>-261.67125000000027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[8]Main!$C$26*E52</f>
        <v>549.63680000000011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2">
      <c r="A11" s="1" t="s">
        <v>1019</v>
      </c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[10]Main!$C$6*E52</f>
        <v>18.096</v>
      </c>
      <c r="G12" s="49">
        <f>[10]Main!$C$8*E52</f>
        <v>895.49865599999998</v>
      </c>
      <c r="H12" s="49">
        <f>[10]Main!$C$11*E52</f>
        <v>119.09119999999999</v>
      </c>
      <c r="I12" s="49">
        <f>[10]Main!$C$12*E52</f>
        <v>776.40745599999991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Model'!$X$18*E52</f>
        <v>210.40799999999979</v>
      </c>
      <c r="P12" s="56">
        <f>'[10]Financial Model'!$W$18*$E$52</f>
        <v>-91.216800000000134</v>
      </c>
      <c r="Q12" s="56">
        <f>'[10]Financial Model'!$V$18*$E$52</f>
        <v>31.486400000000494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Model'!$Q$41*E52</f>
        <v>593.57039999999995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2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1.1399999999999999</v>
      </c>
      <c r="G15" s="49">
        <f>[13]Main!$C$8</f>
        <v>93.342142079999988</v>
      </c>
      <c r="H15" s="49">
        <f>[13]Main!$C$11</f>
        <v>-32.79999999999999</v>
      </c>
      <c r="I15" s="49">
        <f>[13]Main!$C$12</f>
        <v>126.14214207999999</v>
      </c>
      <c r="J15" s="4" t="str">
        <f>[13]Main!$C$29</f>
        <v>H123</v>
      </c>
      <c r="K15" s="85">
        <f>[13]Main!$D$29</f>
        <v>44953</v>
      </c>
      <c r="L15" s="50">
        <f>[13]Main!$C$34</f>
        <v>15.767767759999908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11.777853043738</v>
      </c>
      <c r="S15" s="51">
        <f>[13]Main!$C$39</f>
        <v>-2.5903638315789488</v>
      </c>
      <c r="T15" s="51">
        <f>[13]Main!$C$37</f>
        <v>1.0762590292343379</v>
      </c>
      <c r="U15" s="131">
        <f>[13]Main!$C$38</f>
        <v>1.4467338886453514E-2</v>
      </c>
      <c r="V15" s="53">
        <f>'[13]Financial Model'!$U$21</f>
        <v>9.6205718395971918E-2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Model'!$L$33</f>
        <v>0.5205431754874652</v>
      </c>
      <c r="AA15" s="53">
        <f>'[13]Financial Model'!L34</f>
        <v>-5.2576601671309189E-2</v>
      </c>
      <c r="AB15" s="53">
        <f>'[13]Financial Model'!L35</f>
        <v>-4.247910863509749E-2</v>
      </c>
      <c r="AC15" s="53">
        <f>'[13]Financial Model'!L36</f>
        <v>0.31073446327683618</v>
      </c>
      <c r="AE15" s="56">
        <f>[13]Main!$C$27</f>
        <v>172.6</v>
      </c>
      <c r="AF15" s="53">
        <f>'[13]Financial Model'!L79</f>
        <v>8.2810539523211935E-2</v>
      </c>
      <c r="AG15" s="53">
        <f>'[13]Financial Model'!$L$80</f>
        <v>0.30067822155237378</v>
      </c>
      <c r="AH15" s="53">
        <f>'[13]Financial Model'!$L$82</f>
        <v>0.2785668173014848</v>
      </c>
      <c r="AI15" s="57">
        <f>[13]Main!$C$26</f>
        <v>219</v>
      </c>
      <c r="AJ15" s="125">
        <f>[13]Main!$C$42</f>
        <v>3.7508794583966352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2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1" s="91" customFormat="1" x14ac:dyDescent="0.2">
      <c r="B17" s="92" t="s">
        <v>503</v>
      </c>
      <c r="C17" s="91" t="s">
        <v>504</v>
      </c>
      <c r="D17" s="93" t="s">
        <v>489</v>
      </c>
      <c r="E17" s="93" t="s">
        <v>15</v>
      </c>
      <c r="F17" s="156">
        <f>[15]Main!$C$6</f>
        <v>1.5900000000000001E-2</v>
      </c>
      <c r="G17" s="157">
        <f>[15]Main!$C$8</f>
        <v>0.83474996820000003</v>
      </c>
      <c r="H17" s="157">
        <f>[15]Main!$C$11</f>
        <v>4.2919999999999998</v>
      </c>
      <c r="I17" s="157">
        <f>[15]Main!$C$12</f>
        <v>-3.4572500317999997</v>
      </c>
      <c r="J17" s="93" t="str">
        <f>[15]Main!$C$28</f>
        <v>FH123</v>
      </c>
      <c r="K17" s="101">
        <f>[15]Main!$D$28</f>
        <v>44903</v>
      </c>
      <c r="L17" s="95"/>
      <c r="M17" s="95"/>
      <c r="N17" s="95"/>
      <c r="O17" s="95">
        <f>'[15]Financial Model'!$S$20</f>
        <v>-1.329000000000002</v>
      </c>
      <c r="P17" s="95">
        <f>'[15]Financial Model'!$R$20</f>
        <v>0.62499999999999734</v>
      </c>
      <c r="Q17" s="95">
        <f>'[15]Financial Model'!$Q$20</f>
        <v>-2.1569999999999996</v>
      </c>
      <c r="T17" s="102">
        <f>[15]Main!$C$36</f>
        <v>0.10867725142559567</v>
      </c>
      <c r="U17" s="93"/>
      <c r="V17" s="94"/>
      <c r="W17" s="94">
        <f>'[15]Financial Model'!$S$25</f>
        <v>0.2821160943965999</v>
      </c>
      <c r="X17" s="94">
        <f>'[15]Financial Model'!$R$25</f>
        <v>1.3159612495467026</v>
      </c>
      <c r="Z17" s="94">
        <f>'[15]Financial Model'!$K$30</f>
        <v>0.48510270107591608</v>
      </c>
      <c r="AA17" s="94">
        <f>'[15]Financial Model'!$K$31</f>
        <v>-6.8918817244752045E-2</v>
      </c>
      <c r="AB17" s="94">
        <f>'[15]Financial Model'!$K$32</f>
        <v>-7.1740275374313406E-2</v>
      </c>
      <c r="AC17" s="94">
        <f>'[15]Financial Model'!$S$33</f>
        <v>0.13980582524271826</v>
      </c>
      <c r="AE17" s="95">
        <f>[15]Main!$C$26</f>
        <v>7.0860000000000003</v>
      </c>
      <c r="AF17" s="94">
        <f>'[15]Financial Model'!$K$67</f>
        <v>1.0755711775043935</v>
      </c>
      <c r="AG17" s="94">
        <f>'[15]Financial Model'!$K$68</f>
        <v>-1.9718309859153571E-3</v>
      </c>
      <c r="AH17" s="94">
        <f>'[15]Financial Model'!$K$69</f>
        <v>0.13101599334381067</v>
      </c>
      <c r="AI17" s="93">
        <v>0</v>
      </c>
      <c r="AJ17" s="158">
        <f>AVERAGE([15]Main!$Y$8:$Y$13)</f>
        <v>3.698697315777705</v>
      </c>
      <c r="AK17" s="93">
        <f>[15]Main!$C$24</f>
        <v>2013</v>
      </c>
      <c r="AL17" s="93" t="str">
        <f>[15]Main!$C$23</f>
        <v>Salford, UK</v>
      </c>
      <c r="AM17" s="93" t="s">
        <v>555</v>
      </c>
      <c r="AN17" s="93"/>
      <c r="AO17" s="93" t="s">
        <v>1020</v>
      </c>
    </row>
    <row r="18" spans="2:41" x14ac:dyDescent="0.2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1" x14ac:dyDescent="0.2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1" x14ac:dyDescent="0.2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1" x14ac:dyDescent="0.2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1" x14ac:dyDescent="0.2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1" x14ac:dyDescent="0.2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1" x14ac:dyDescent="0.2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[16]Main!$C$6*E52</f>
        <v>265.12800000000004</v>
      </c>
      <c r="G24" s="56">
        <f>[16]Main!$C$8*E52</f>
        <v>32425.154399999999</v>
      </c>
      <c r="H24" s="56">
        <f>[16]Main!$C$11*E52</f>
        <v>0</v>
      </c>
      <c r="I24" s="56">
        <f>[16]Main!$C$12*E52</f>
        <v>32425.154399999999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1" x14ac:dyDescent="0.2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81600*E54</f>
        <v>505.91999999999996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1" x14ac:dyDescent="0.2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1" x14ac:dyDescent="0.2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1" x14ac:dyDescent="0.2">
      <c r="B28" s="135">
        <v>8022</v>
      </c>
      <c r="C28" s="1" t="s">
        <v>1017</v>
      </c>
      <c r="D28" s="4" t="s">
        <v>566</v>
      </c>
      <c r="E28" s="4" t="s">
        <v>565</v>
      </c>
      <c r="F28" s="54">
        <f>2769*E54</f>
        <v>17.1678</v>
      </c>
      <c r="G28" s="56">
        <v>25.55</v>
      </c>
      <c r="H28" s="56">
        <v>0</v>
      </c>
      <c r="I28" s="56">
        <f>F28*G28</f>
        <v>438.63729000000001</v>
      </c>
      <c r="AK28" s="4">
        <v>1906</v>
      </c>
      <c r="AL28" s="4" t="s">
        <v>1018</v>
      </c>
      <c r="AM28" s="4" t="s">
        <v>549</v>
      </c>
    </row>
    <row r="29" spans="2:41" x14ac:dyDescent="0.2">
      <c r="G29" s="56"/>
      <c r="H29" s="56"/>
      <c r="I29" s="1"/>
      <c r="J29" s="1"/>
      <c r="K29" s="1"/>
      <c r="L29" s="56"/>
      <c r="M29" s="56"/>
      <c r="N29" s="56"/>
    </row>
    <row r="30" spans="2:41" x14ac:dyDescent="0.2">
      <c r="B30" s="136" t="s">
        <v>582</v>
      </c>
      <c r="C30" s="133" t="s">
        <v>554</v>
      </c>
      <c r="G30" s="56"/>
      <c r="H30" s="56"/>
      <c r="I30" s="1"/>
      <c r="J30" s="1"/>
      <c r="K30" s="1"/>
      <c r="L30" s="56"/>
      <c r="M30" s="56"/>
      <c r="N30" s="56"/>
    </row>
    <row r="31" spans="2:41" x14ac:dyDescent="0.2">
      <c r="B31" s="1" t="s">
        <v>511</v>
      </c>
      <c r="C31" s="1" t="s">
        <v>512</v>
      </c>
      <c r="D31" s="4" t="s">
        <v>31</v>
      </c>
      <c r="E31" s="4" t="s">
        <v>505</v>
      </c>
      <c r="F31" s="7">
        <f>18.22*E52</f>
        <v>14.576000000000001</v>
      </c>
      <c r="G31" s="56"/>
      <c r="H31" s="56"/>
      <c r="I31" s="1" t="s">
        <v>490</v>
      </c>
      <c r="J31" s="1" t="s">
        <v>490</v>
      </c>
      <c r="K31" s="1"/>
      <c r="L31" s="56"/>
      <c r="M31" s="56"/>
      <c r="N31" s="56"/>
      <c r="AM31" s="4" t="s">
        <v>553</v>
      </c>
    </row>
    <row r="32" spans="2:41" x14ac:dyDescent="0.2">
      <c r="B32" s="3" t="s">
        <v>540</v>
      </c>
      <c r="C32" s="1" t="s">
        <v>260</v>
      </c>
      <c r="D32" s="4" t="s">
        <v>489</v>
      </c>
      <c r="E32" s="4" t="s">
        <v>15</v>
      </c>
      <c r="F32" s="54">
        <f>[17]Main!$C$6</f>
        <v>20.806000000000001</v>
      </c>
      <c r="G32" s="56">
        <f>[17]Main!$C$8</f>
        <v>8041.1028800000004</v>
      </c>
      <c r="H32" s="1"/>
      <c r="I32" s="56">
        <f>[17]Main!$C$12</f>
        <v>8041.1028800000004</v>
      </c>
      <c r="J32" s="4" t="str">
        <f>[17]Main!$C$29</f>
        <v>H122</v>
      </c>
      <c r="K32" s="85">
        <f>[17]Main!$D$29</f>
        <v>44882</v>
      </c>
      <c r="M32" s="56"/>
      <c r="N32" s="56"/>
      <c r="Z32" s="53">
        <f>'[17]Financial Model'!$K$28</f>
        <v>0.70111524163568772</v>
      </c>
      <c r="AA32" s="53">
        <f>'[17]Financial Model'!$K$29</f>
        <v>0.19553903345724907</v>
      </c>
      <c r="AB32" s="53">
        <f>'[17]Financial Model'!$K$30</f>
        <v>0.14423791821561338</v>
      </c>
      <c r="AC32" s="53">
        <f>'[17]Financial Model'!$K$31</f>
        <v>0.22709163346613545</v>
      </c>
      <c r="AK32" s="4">
        <f>[17]Main!$C$24</f>
        <v>1856</v>
      </c>
      <c r="AL32" s="4" t="str">
        <f>[17]Main!$C$23</f>
        <v>London, UK</v>
      </c>
      <c r="AM32" s="4" t="s">
        <v>552</v>
      </c>
    </row>
    <row r="33" spans="2:40" x14ac:dyDescent="0.2">
      <c r="B33" s="1" t="s">
        <v>541</v>
      </c>
      <c r="C33" s="1" t="s">
        <v>542</v>
      </c>
      <c r="D33" s="4" t="s">
        <v>489</v>
      </c>
      <c r="E33" s="4" t="s">
        <v>15</v>
      </c>
      <c r="F33" s="7">
        <v>2.9</v>
      </c>
      <c r="G33" s="56"/>
      <c r="H33" s="1"/>
      <c r="I33" s="1"/>
      <c r="J33" s="1"/>
      <c r="K33" s="1"/>
      <c r="M33" s="56"/>
      <c r="N33" s="56"/>
      <c r="AM33" s="4" t="s">
        <v>546</v>
      </c>
    </row>
    <row r="34" spans="2:40" x14ac:dyDescent="0.2">
      <c r="B34" s="1" t="s">
        <v>575</v>
      </c>
      <c r="C34" s="1" t="s">
        <v>574</v>
      </c>
      <c r="D34" s="4" t="s">
        <v>573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2">
      <c r="B35" s="1" t="s">
        <v>587</v>
      </c>
      <c r="C35" s="1" t="s">
        <v>266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2">
      <c r="B36" s="1" t="s">
        <v>588</v>
      </c>
      <c r="C36" s="1" t="s">
        <v>272</v>
      </c>
      <c r="D36" s="4" t="s">
        <v>31</v>
      </c>
      <c r="E36" s="4" t="s">
        <v>578</v>
      </c>
      <c r="F36" s="7"/>
      <c r="G36" s="56"/>
      <c r="H36" s="1"/>
      <c r="I36" s="1"/>
      <c r="J36" s="1"/>
      <c r="K36" s="1"/>
      <c r="M36" s="56"/>
      <c r="N36" s="56"/>
      <c r="AM36" s="4" t="s">
        <v>553</v>
      </c>
    </row>
    <row r="37" spans="2:40" x14ac:dyDescent="0.2">
      <c r="F37" s="7"/>
      <c r="G37" s="56"/>
      <c r="H37" s="1"/>
      <c r="I37" s="1"/>
      <c r="J37" s="1"/>
      <c r="K37" s="1"/>
      <c r="M37" s="56"/>
      <c r="N37" s="56"/>
    </row>
    <row r="38" spans="2:40" x14ac:dyDescent="0.2">
      <c r="B38" s="136" t="s">
        <v>582</v>
      </c>
      <c r="C38" s="133" t="s">
        <v>567</v>
      </c>
      <c r="G38" s="56"/>
      <c r="H38" s="1"/>
      <c r="I38" s="1"/>
      <c r="J38" s="1"/>
      <c r="K38" s="1"/>
      <c r="M38" s="56"/>
      <c r="N38" s="56"/>
    </row>
    <row r="39" spans="2:40" x14ac:dyDescent="0.2">
      <c r="B39" s="3" t="s">
        <v>581</v>
      </c>
      <c r="C39" s="1" t="s">
        <v>586</v>
      </c>
      <c r="D39" s="4" t="s">
        <v>31</v>
      </c>
      <c r="E39" s="4" t="s">
        <v>505</v>
      </c>
      <c r="F39" s="54">
        <f>[18]Main!$C$6*$E$52</f>
        <v>35.183999999999997</v>
      </c>
      <c r="G39" s="49">
        <f>[18]Main!$C$8*$E$52</f>
        <v>3283.3859035679998</v>
      </c>
      <c r="H39" s="1">
        <f>[18]Main!$C$11*E52</f>
        <v>-82.4</v>
      </c>
      <c r="I39" s="56">
        <f>[18]Main!$C$12*E52</f>
        <v>3365.7859035679999</v>
      </c>
      <c r="J39" s="4" t="str">
        <f>[18]Main!$C$30</f>
        <v>Q322</v>
      </c>
      <c r="K39" s="85">
        <f>[18]Main!$D$30</f>
        <v>45248</v>
      </c>
      <c r="L39" s="50">
        <f>[18]Main!$C$39</f>
        <v>9.9227178760849046</v>
      </c>
      <c r="M39" s="56"/>
      <c r="N39" s="56"/>
      <c r="O39" s="56">
        <f>'[18]Financial Model'!$AH$17*E52</f>
        <v>713.6</v>
      </c>
      <c r="P39" s="56">
        <f>'[18]Financial Model'!$AG$17*E52</f>
        <v>258.40000000000003</v>
      </c>
      <c r="Q39" s="56">
        <f>'[18]Financial Model'!$AF$17*E52</f>
        <v>392.8</v>
      </c>
      <c r="R39" s="51">
        <f>[18]Main!$C$38</f>
        <v>10.005765692083539</v>
      </c>
      <c r="S39" s="51">
        <f>'[18]Financial Model'!$AH$84</f>
        <v>4.844618834080717</v>
      </c>
      <c r="T39" s="51">
        <f>[18]Main!$C$35</f>
        <v>1.2604271248849341</v>
      </c>
      <c r="W39" s="53">
        <f>'[18]Financial Model'!$AH$21</f>
        <v>0.18680445151033376</v>
      </c>
      <c r="Z39" s="53">
        <f>'[18]Financial Model'!$U$26</f>
        <v>0.32029452369995398</v>
      </c>
      <c r="AA39" s="53">
        <f>'[18]Financial Model'!$U$27</f>
        <v>7.2250345144960884E-2</v>
      </c>
      <c r="AB39" s="53">
        <f>'[18]Financial Model'!$U$28</f>
        <v>4.4178554993097099E-2</v>
      </c>
      <c r="AC39" s="53">
        <f>'[18]Financial Model'!$U$29</f>
        <v>0.32867132867132864</v>
      </c>
      <c r="AE39" s="56">
        <f>[18]Main!$C$28*E52</f>
        <v>1348</v>
      </c>
      <c r="AF39" s="53">
        <f>'[18]Financial Model'!$U$73</f>
        <v>0.29515757109915453</v>
      </c>
      <c r="AG39" s="53">
        <f>'[18]Financial Model'!$U$74</f>
        <v>2.4939172749391725E-2</v>
      </c>
      <c r="AH39" s="53">
        <f>'[18]Financial Model'!$U$75</f>
        <v>0.19248343614347727</v>
      </c>
      <c r="AI39" s="57">
        <f>[18]Main!$C$27</f>
        <v>2794</v>
      </c>
      <c r="AK39" s="4">
        <f>[18]Main!$C$24</f>
        <v>1879</v>
      </c>
      <c r="AL39" s="4" t="str">
        <f>[18]Main!$C$23</f>
        <v>NYC, NY</v>
      </c>
      <c r="AM39" s="4" t="s">
        <v>978</v>
      </c>
      <c r="AN39" s="4" t="s">
        <v>1013</v>
      </c>
    </row>
    <row r="40" spans="2:40" x14ac:dyDescent="0.2">
      <c r="B40" s="3" t="s">
        <v>985</v>
      </c>
      <c r="C40" s="1" t="s">
        <v>986</v>
      </c>
      <c r="D40" s="4" t="s">
        <v>31</v>
      </c>
      <c r="E40" s="4" t="s">
        <v>505</v>
      </c>
      <c r="F40" s="54">
        <f>[19]Main!$C$6*$E$52</f>
        <v>38.207999999999998</v>
      </c>
      <c r="G40" s="56">
        <f>[19]Main!$C$8*$E$52</f>
        <v>463.76870400000001</v>
      </c>
      <c r="H40" s="1">
        <f>[19]Main!$C$11*$E$52</f>
        <v>-45.819999999999993</v>
      </c>
      <c r="I40" s="56">
        <f>[19]Main!$C$12*$E$52</f>
        <v>509.58870400000001</v>
      </c>
      <c r="J40" s="4" t="str">
        <f>[19]Main!$C$29</f>
        <v>FQ323</v>
      </c>
      <c r="K40" s="155">
        <f>[19]Main!$D$29</f>
        <v>37591</v>
      </c>
      <c r="L40" s="50">
        <f>[19]Main!$C$38</f>
        <v>6.6976413685782017</v>
      </c>
      <c r="M40" s="56"/>
      <c r="N40" s="56"/>
      <c r="O40" s="56">
        <f>'[19]Financial Model'!$AE$20*E52</f>
        <v>91.905599999999993</v>
      </c>
      <c r="R40" s="51">
        <f>[19]Main!$C$37</f>
        <v>6.6517157789899475</v>
      </c>
      <c r="T40" s="51">
        <f>[19]Main!$C$34</f>
        <v>1.0364139356352007</v>
      </c>
      <c r="Z40" s="53">
        <f>'[19]Financial Model'!$V$31</f>
        <v>0.48660622602635362</v>
      </c>
      <c r="AA40" s="53">
        <f>'[19]Financial Model'!$V$32</f>
        <v>4.3182375270790468E-2</v>
      </c>
      <c r="AB40" s="53">
        <f>'[19]Financial Model'!$V$33</f>
        <v>3.3746944291705099E-2</v>
      </c>
      <c r="AC40" s="53">
        <f>'[19]Financial Model'!$V$34</f>
        <v>0.18684556276625364</v>
      </c>
      <c r="AE40" s="56">
        <f>[19]Main!$C$27*$E$52</f>
        <v>450.79200000000003</v>
      </c>
      <c r="AF40" s="53">
        <f>'[19]Financial Model'!$V$81</f>
        <v>0.66124210638034442</v>
      </c>
      <c r="AG40" s="53">
        <f>'[19]Financial Model'!$V$82</f>
        <v>0.11090301161589489</v>
      </c>
      <c r="AH40" s="53">
        <f>'[19]Financial Model'!$V$83</f>
        <v>0.23601398601398599</v>
      </c>
      <c r="AI40" s="57">
        <f>[19]Main!$C$26</f>
        <v>1404</v>
      </c>
      <c r="AK40" s="4">
        <f>[19]Main!$C$24</f>
        <v>1924</v>
      </c>
      <c r="AL40" s="4" t="str">
        <f>[19]Main!$C$23</f>
        <v>Nashville, TN</v>
      </c>
      <c r="AM40" s="4" t="s">
        <v>987</v>
      </c>
      <c r="AN40" s="4" t="s">
        <v>988</v>
      </c>
    </row>
    <row r="41" spans="2:40" x14ac:dyDescent="0.2">
      <c r="B41" s="3" t="s">
        <v>569</v>
      </c>
      <c r="C41" s="1" t="s">
        <v>570</v>
      </c>
      <c r="D41" s="4" t="s">
        <v>489</v>
      </c>
      <c r="E41" s="4" t="s">
        <v>15</v>
      </c>
      <c r="F41" s="54">
        <f>[20]Main!$C$6</f>
        <v>2.4491000000000001</v>
      </c>
      <c r="G41" s="56">
        <f>[20]Main!$C$8</f>
        <v>122.455</v>
      </c>
      <c r="H41" s="56">
        <f>[20]Main!$C$11</f>
        <v>13.872</v>
      </c>
      <c r="I41" s="56">
        <f>[20]Main!$C$12</f>
        <v>108.583</v>
      </c>
      <c r="J41" s="4" t="str">
        <f>[20]Main!$C$29</f>
        <v>H122</v>
      </c>
      <c r="K41" s="130">
        <f>[20]Main!$D$29</f>
        <v>45063</v>
      </c>
      <c r="L41" s="50">
        <f>[20]Main!$C$38</f>
        <v>9.0531098882774721</v>
      </c>
      <c r="M41" s="56"/>
      <c r="N41" s="56"/>
      <c r="O41" s="56">
        <f>'[20]Financial Model'!$T$16</f>
        <v>7.0139999999999958</v>
      </c>
      <c r="P41" s="56">
        <f>'[20]Financial Model'!$S$16</f>
        <v>-11.902999999999997</v>
      </c>
      <c r="Q41" s="56">
        <f>'[20]Financial Model'!$R$16</f>
        <v>5.7139999999999933</v>
      </c>
      <c r="R41" s="51">
        <f>[20]Main!$C$37</f>
        <v>10.209688177422045</v>
      </c>
      <c r="S41" s="51">
        <f>'[20]Financial Model'!$T$84</f>
        <v>4.5587396635300852</v>
      </c>
      <c r="T41" s="51">
        <f>[20]Main!$C$34</f>
        <v>4.1642862000952157</v>
      </c>
      <c r="W41" s="53">
        <f>'[20]Financial Model'!$T$21</f>
        <v>-2.7951830820442503E-2</v>
      </c>
      <c r="X41" s="53">
        <f>'[20]Financial Model'!$S$21</f>
        <v>-0.24362684900059861</v>
      </c>
      <c r="Y41" s="53">
        <f>'[20]Financial Model'!$R$21</f>
        <v>8.9157301621889395E-3</v>
      </c>
      <c r="Z41" s="53">
        <f>'[20]Financial Model'!$K$26</f>
        <v>0.19490724836825837</v>
      </c>
      <c r="AA41" s="53">
        <f>'[20]Financial Model'!$K$27</f>
        <v>5.2401809229359962E-2</v>
      </c>
      <c r="AB41" s="53">
        <f>'[20]Financial Model'!$K$28</f>
        <v>4.1008244589488214E-2</v>
      </c>
      <c r="AC41" s="53">
        <f>'[20]Financial Model'!$K$29</f>
        <v>6.4337034617896707E-2</v>
      </c>
      <c r="AE41" s="56">
        <f>[20]Main!$C$27</f>
        <v>31.096</v>
      </c>
      <c r="AF41" s="53">
        <f>'[20]Financial Model'!$K$73</f>
        <v>9.3658776773467567E-2</v>
      </c>
      <c r="AG41" s="53">
        <f>'[20]Financial Model'!$K$74</f>
        <v>0.23735625323305887</v>
      </c>
      <c r="AH41" s="53">
        <f>'[20]Financial Model'!$K$75</f>
        <v>0.20930060375174159</v>
      </c>
      <c r="AI41" s="4">
        <f>[20]Main!$C$25</f>
        <v>388</v>
      </c>
      <c r="AJ41" s="153">
        <f>[20]Main!$W$7</f>
        <v>4.433098591549296</v>
      </c>
      <c r="AK41" s="4">
        <f>[20]Main!$C$24</f>
        <v>1917</v>
      </c>
      <c r="AL41" s="4" t="str">
        <f>[20]Main!$C$23</f>
        <v>Leicester, UK</v>
      </c>
      <c r="AM41" s="4" t="s">
        <v>979</v>
      </c>
    </row>
    <row r="42" spans="2:40" x14ac:dyDescent="0.2">
      <c r="B42" s="3"/>
      <c r="F42" s="54"/>
      <c r="G42" s="56"/>
      <c r="H42" s="56"/>
      <c r="I42" s="56"/>
      <c r="K42" s="50"/>
      <c r="L42" s="50"/>
      <c r="M42" s="56"/>
      <c r="N42" s="56"/>
      <c r="O42" s="56"/>
      <c r="P42" s="56"/>
      <c r="Q42" s="56"/>
      <c r="R42" s="51"/>
      <c r="S42" s="51"/>
      <c r="T42" s="51"/>
      <c r="W42" s="53"/>
      <c r="X42" s="53"/>
      <c r="Y42" s="53"/>
      <c r="Z42" s="53"/>
      <c r="AA42" s="53"/>
      <c r="AB42" s="53"/>
      <c r="AC42" s="53"/>
      <c r="AE42" s="56"/>
      <c r="AF42" s="53"/>
      <c r="AG42" s="53"/>
      <c r="AH42" s="53"/>
      <c r="AI42" s="4"/>
      <c r="AJ42" s="153"/>
      <c r="AK42" s="4"/>
      <c r="AL42" s="4"/>
    </row>
    <row r="43" spans="2:40" x14ac:dyDescent="0.2">
      <c r="B43" s="1" t="s">
        <v>579</v>
      </c>
      <c r="C43" s="1" t="s">
        <v>584</v>
      </c>
      <c r="D43" s="4" t="s">
        <v>39</v>
      </c>
      <c r="E43" s="4" t="s">
        <v>505</v>
      </c>
      <c r="G43" s="56"/>
      <c r="H43" s="1"/>
      <c r="I43" s="1"/>
      <c r="J43" s="1"/>
      <c r="K43" s="1"/>
      <c r="M43" s="56"/>
      <c r="N43" s="56"/>
      <c r="AM43" s="4" t="s">
        <v>980</v>
      </c>
      <c r="AN43" s="4" t="s">
        <v>1014</v>
      </c>
    </row>
    <row r="44" spans="2:40" x14ac:dyDescent="0.2">
      <c r="B44" s="1" t="s">
        <v>580</v>
      </c>
      <c r="C44" s="1" t="s">
        <v>585</v>
      </c>
      <c r="D44" s="4" t="s">
        <v>31</v>
      </c>
      <c r="E44" s="4" t="s">
        <v>505</v>
      </c>
      <c r="G44" s="56"/>
      <c r="H44" s="1"/>
      <c r="I44" s="1"/>
      <c r="J44" s="1"/>
      <c r="K44" s="1"/>
      <c r="M44" s="56"/>
      <c r="N44" s="56"/>
      <c r="AM44" s="4" t="s">
        <v>981</v>
      </c>
      <c r="AN44" s="4" t="s">
        <v>1015</v>
      </c>
    </row>
    <row r="45" spans="2:40" x14ac:dyDescent="0.2">
      <c r="B45" s="1" t="s">
        <v>568</v>
      </c>
      <c r="C45" s="1" t="s">
        <v>571</v>
      </c>
      <c r="D45" s="4" t="s">
        <v>13</v>
      </c>
      <c r="E45" s="4" t="s">
        <v>15</v>
      </c>
      <c r="G45" s="56"/>
      <c r="H45" s="1"/>
      <c r="I45" s="1"/>
      <c r="J45" s="1"/>
      <c r="K45" s="1"/>
      <c r="M45" s="56"/>
      <c r="N45" s="56"/>
      <c r="Y45" s="4"/>
      <c r="AM45" s="4" t="s">
        <v>980</v>
      </c>
      <c r="AN45" s="4" t="s">
        <v>1016</v>
      </c>
    </row>
    <row r="46" spans="2:40" x14ac:dyDescent="0.2">
      <c r="G46" s="56"/>
      <c r="H46" s="1"/>
      <c r="I46" s="1"/>
      <c r="J46" s="1"/>
      <c r="K46" s="1"/>
      <c r="M46" s="56"/>
      <c r="N46" s="56"/>
    </row>
    <row r="47" spans="2:40" x14ac:dyDescent="0.2">
      <c r="G47" s="56"/>
      <c r="H47" s="1"/>
      <c r="I47" s="1"/>
      <c r="J47" s="1"/>
      <c r="K47" s="1"/>
      <c r="M47" s="56"/>
      <c r="N47" s="56"/>
    </row>
    <row r="48" spans="2:40" x14ac:dyDescent="0.2">
      <c r="G48" s="56"/>
      <c r="H48" s="1"/>
      <c r="I48" s="1"/>
      <c r="J48" s="1"/>
      <c r="K48" s="1"/>
      <c r="M48" s="56"/>
      <c r="N48" s="56"/>
    </row>
    <row r="49" spans="4:14" x14ac:dyDescent="0.2">
      <c r="G49" s="49"/>
      <c r="I49" s="4"/>
      <c r="J49" s="1"/>
      <c r="K49" s="1"/>
      <c r="M49" s="56"/>
      <c r="N49" s="56"/>
    </row>
    <row r="50" spans="4:14" x14ac:dyDescent="0.2">
      <c r="G50" s="49"/>
      <c r="I50" s="4"/>
      <c r="J50" s="1"/>
      <c r="K50" s="1"/>
      <c r="M50" s="56"/>
      <c r="N50" s="56"/>
    </row>
    <row r="51" spans="4:14" x14ac:dyDescent="0.2">
      <c r="D51" s="159" t="s">
        <v>495</v>
      </c>
      <c r="E51" s="160"/>
      <c r="F51" s="42" t="s">
        <v>496</v>
      </c>
      <c r="G51" s="49"/>
      <c r="I51" s="4"/>
      <c r="J51" s="1"/>
      <c r="K51" s="1"/>
    </row>
    <row r="52" spans="4:14" x14ac:dyDescent="0.2">
      <c r="D52" s="43" t="s">
        <v>497</v>
      </c>
      <c r="E52" s="44">
        <v>0.8</v>
      </c>
      <c r="F52" s="45">
        <f>1/E52</f>
        <v>1.25</v>
      </c>
      <c r="G52" s="49"/>
      <c r="I52" s="4"/>
      <c r="J52" s="1"/>
      <c r="K52" s="1"/>
    </row>
    <row r="53" spans="4:14" x14ac:dyDescent="0.2">
      <c r="D53" s="43" t="s">
        <v>498</v>
      </c>
      <c r="E53" s="44">
        <v>0.88</v>
      </c>
      <c r="F53" s="45">
        <f>1/E53</f>
        <v>1.1363636363636365</v>
      </c>
      <c r="G53" s="49"/>
      <c r="I53" s="4"/>
      <c r="J53" s="1"/>
      <c r="K53" s="1"/>
    </row>
    <row r="54" spans="4:14" x14ac:dyDescent="0.2">
      <c r="D54" s="46" t="s">
        <v>564</v>
      </c>
      <c r="E54" s="48">
        <v>6.1999999999999998E-3</v>
      </c>
      <c r="F54" s="47">
        <f>1/E54</f>
        <v>161.29032258064515</v>
      </c>
      <c r="G54" s="49"/>
    </row>
    <row r="55" spans="4:14" x14ac:dyDescent="0.2">
      <c r="G55" s="49"/>
    </row>
    <row r="56" spans="4:14" x14ac:dyDescent="0.2">
      <c r="G56" s="49"/>
    </row>
    <row r="57" spans="4:14" x14ac:dyDescent="0.2">
      <c r="G57" s="49"/>
    </row>
    <row r="58" spans="4:14" x14ac:dyDescent="0.2">
      <c r="G58" s="49"/>
    </row>
  </sheetData>
  <mergeCells count="2">
    <mergeCell ref="D51:E51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2" r:id="rId15" xr:uid="{CA134008-3168-4DEA-918C-4560BFF458AB}"/>
    <hyperlink ref="B17" r:id="rId16" xr:uid="{183ACAEF-5A70-4D85-94EE-2D4C25FF95CC}"/>
    <hyperlink ref="B24" r:id="rId17" xr:uid="{226F06AA-680C-4ED4-9C60-0E27D3777D9C}"/>
    <hyperlink ref="B38" r:id="rId18" xr:uid="{4EB45FA7-C446-BB41-AE63-80350FA95328}"/>
    <hyperlink ref="B30" r:id="rId19" xr:uid="{985B34CB-3468-8842-8DCE-6868BEDADF1C}"/>
    <hyperlink ref="B19" r:id="rId20" xr:uid="{8B27DD55-F39A-E042-A7A2-82BE3E8447D7}"/>
    <hyperlink ref="B41" r:id="rId21" xr:uid="{DA29334E-4505-4032-AE0E-2DE4183961E1}"/>
    <hyperlink ref="B39" r:id="rId22" xr:uid="{FD9CE6D1-58BD-4F93-B596-F3E2DED3874C}"/>
    <hyperlink ref="B40" r:id="rId23" xr:uid="{071FABFF-A73E-4400-BDFE-E148E13D31C2}"/>
  </hyperlinks>
  <pageMargins left="0.7" right="0.7" top="0.75" bottom="0.75" header="0.3" footer="0.3"/>
  <pageSetup paperSize="256" orientation="portrait" horizontalDpi="203" verticalDpi="203" r:id="rId24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4.140625" style="1" customWidth="1"/>
    <col min="2" max="2" width="26.42578125" style="1" bestFit="1" customWidth="1"/>
    <col min="3" max="3" width="9.140625" style="1"/>
    <col min="4" max="4" width="26.42578125" style="1" customWidth="1"/>
    <col min="5" max="5" width="9.140625" style="1"/>
    <col min="6" max="6" width="11.7109375" style="1" bestFit="1" customWidth="1"/>
    <col min="7" max="7" width="9.140625" style="1"/>
    <col min="8" max="8" width="20.7109375" style="1" bestFit="1" customWidth="1"/>
    <col min="9" max="9" width="36.7109375" style="4" bestFit="1" customWidth="1"/>
    <col min="10" max="16384" width="9.140625" style="1"/>
  </cols>
  <sheetData>
    <row r="1" spans="1:9" x14ac:dyDescent="0.2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2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2">
      <c r="E3" s="4"/>
      <c r="G3" s="4"/>
      <c r="H3" s="4"/>
    </row>
    <row r="4" spans="1:9" x14ac:dyDescent="0.2">
      <c r="E4" s="4"/>
      <c r="G4" s="4"/>
      <c r="H4" s="4"/>
    </row>
    <row r="5" spans="1:9" x14ac:dyDescent="0.2">
      <c r="E5" s="4"/>
      <c r="G5" s="4"/>
      <c r="H5" s="4"/>
    </row>
    <row r="6" spans="1:9" x14ac:dyDescent="0.2">
      <c r="E6" s="4"/>
      <c r="G6" s="4"/>
      <c r="H6" s="4"/>
    </row>
    <row r="7" spans="1:9" x14ac:dyDescent="0.2">
      <c r="E7" s="4"/>
      <c r="G7" s="4"/>
      <c r="H7" s="4"/>
    </row>
    <row r="8" spans="1:9" x14ac:dyDescent="0.2">
      <c r="E8" s="4"/>
      <c r="G8" s="4"/>
      <c r="H8" s="4"/>
    </row>
    <row r="9" spans="1:9" x14ac:dyDescent="0.2">
      <c r="E9" s="4"/>
      <c r="G9" s="4"/>
      <c r="H9" s="4"/>
    </row>
    <row r="10" spans="1:9" x14ac:dyDescent="0.2">
      <c r="E10" s="4"/>
      <c r="G10" s="4"/>
      <c r="H10" s="4"/>
    </row>
    <row r="11" spans="1:9" x14ac:dyDescent="0.2">
      <c r="E11" s="4"/>
      <c r="G11" s="4"/>
      <c r="H11" s="4"/>
    </row>
    <row r="12" spans="1:9" x14ac:dyDescent="0.2">
      <c r="E12" s="4"/>
      <c r="G12" s="4"/>
      <c r="H12" s="4"/>
    </row>
    <row r="13" spans="1:9" x14ac:dyDescent="0.2">
      <c r="E13" s="4"/>
      <c r="G13" s="4"/>
      <c r="H13" s="4"/>
    </row>
    <row r="14" spans="1:9" x14ac:dyDescent="0.2">
      <c r="E14" s="4"/>
      <c r="G14" s="4"/>
      <c r="H14" s="4"/>
    </row>
    <row r="15" spans="1:9" x14ac:dyDescent="0.2">
      <c r="E15" s="4"/>
      <c r="G15" s="4"/>
      <c r="H15" s="4"/>
    </row>
    <row r="16" spans="1:9" x14ac:dyDescent="0.2">
      <c r="E16" s="4"/>
      <c r="G16" s="4"/>
      <c r="H16" s="4"/>
    </row>
    <row r="17" spans="2:8" x14ac:dyDescent="0.2">
      <c r="E17" s="4"/>
      <c r="G17" s="4"/>
      <c r="H17" s="4"/>
    </row>
    <row r="18" spans="2:8" x14ac:dyDescent="0.2">
      <c r="E18" s="57"/>
      <c r="F18" s="57"/>
      <c r="G18" s="4"/>
      <c r="H18" s="4"/>
    </row>
    <row r="22" spans="2:8" x14ac:dyDescent="0.2">
      <c r="G22" s="4"/>
      <c r="H22" s="4"/>
    </row>
    <row r="24" spans="2:8" x14ac:dyDescent="0.2">
      <c r="B24" s="133" t="s">
        <v>554</v>
      </c>
      <c r="D24" s="133"/>
    </row>
    <row r="26" spans="2:8" x14ac:dyDescent="0.2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2022-07-18T13:42:24Z</dcterms:created>
  <dcterms:modified xsi:type="dcterms:W3CDTF">2023-03-23T13:17:29Z</dcterms:modified>
</cp:coreProperties>
</file>