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77AA0757-CDE6-4B3C-AE99-4818F480B061}" xr6:coauthVersionLast="36" xr6:coauthVersionMax="36" xr10:uidLastSave="{00000000-0000-0000-0000-000000000000}"/>
  <bookViews>
    <workbookView xWindow="0" yWindow="0" windowWidth="28800" windowHeight="12225" activeTab="1" xr2:uid="{8D10A4F9-9BEA-48AB-B04D-77E78841846B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8" i="2" l="1"/>
  <c r="S67" i="2"/>
  <c r="S69" i="2" s="1"/>
  <c r="S55" i="2"/>
  <c r="S59" i="2" s="1"/>
  <c r="M68" i="2"/>
  <c r="M67" i="2"/>
  <c r="M69" i="2" s="1"/>
  <c r="L69" i="2"/>
  <c r="L68" i="2"/>
  <c r="L67" i="2"/>
  <c r="S46" i="2"/>
  <c r="S43" i="2"/>
  <c r="S41" i="2"/>
  <c r="L65" i="2"/>
  <c r="L18" i="2"/>
  <c r="M65" i="2"/>
  <c r="L64" i="2"/>
  <c r="M64" i="2"/>
  <c r="L62" i="2"/>
  <c r="M62" i="2"/>
  <c r="L43" i="2"/>
  <c r="M43" i="2"/>
  <c r="L55" i="2"/>
  <c r="L59" i="2" s="1"/>
  <c r="L41" i="2"/>
  <c r="M55" i="2"/>
  <c r="M59" i="2" s="1"/>
  <c r="M41" i="2"/>
  <c r="S25" i="2"/>
  <c r="R11" i="2"/>
  <c r="R6" i="2"/>
  <c r="R10" i="2" s="1"/>
  <c r="R14" i="2" s="1"/>
  <c r="R16" i="2" s="1"/>
  <c r="R22" i="2" s="1"/>
  <c r="S11" i="2"/>
  <c r="S6" i="2"/>
  <c r="S20" i="2" s="1"/>
  <c r="M25" i="2"/>
  <c r="S64" i="2" l="1"/>
  <c r="S65" i="2" s="1"/>
  <c r="S62" i="2"/>
  <c r="L46" i="2"/>
  <c r="S10" i="2"/>
  <c r="S21" i="2" s="1"/>
  <c r="R20" i="2"/>
  <c r="R17" i="2"/>
  <c r="R21" i="2"/>
  <c r="R23" i="2"/>
  <c r="M46" i="2"/>
  <c r="S14" i="2"/>
  <c r="I6" i="2"/>
  <c r="M6" i="2"/>
  <c r="C8" i="1"/>
  <c r="C11" i="1"/>
  <c r="I14" i="2" l="1"/>
  <c r="I16" i="2" s="1"/>
  <c r="I20" i="2"/>
  <c r="I10" i="2"/>
  <c r="I21" i="2" s="1"/>
  <c r="S16" i="2"/>
  <c r="S23" i="2"/>
  <c r="M20" i="2"/>
  <c r="M10" i="2"/>
  <c r="M21" i="2" s="1"/>
  <c r="C12" i="1"/>
  <c r="I23" i="2" l="1"/>
  <c r="M14" i="2"/>
  <c r="S17" i="2"/>
  <c r="S22" i="2"/>
  <c r="I17" i="2"/>
  <c r="I22" i="2"/>
  <c r="M16" i="2" l="1"/>
  <c r="M23" i="2"/>
  <c r="M17" i="2" l="1"/>
  <c r="M22" i="2"/>
</calcChain>
</file>

<file path=xl/sharedStrings.xml><?xml version="1.0" encoding="utf-8"?>
<sst xmlns="http://schemas.openxmlformats.org/spreadsheetml/2006/main" count="135" uniqueCount="124">
  <si>
    <t>Cineverse Corp.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</si>
  <si>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</si>
  <si>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</si>
  <si>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</si>
  <si>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</si>
  <si>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</si>
  <si>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</si>
  <si>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</si>
  <si>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</si>
  <si>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$CNVS</t>
  </si>
  <si>
    <t>Management</t>
  </si>
  <si>
    <t>CEO</t>
  </si>
  <si>
    <t>CFO</t>
  </si>
  <si>
    <t>Profile</t>
  </si>
  <si>
    <t>HQ</t>
  </si>
  <si>
    <t>Founded</t>
  </si>
  <si>
    <t>IPO</t>
  </si>
  <si>
    <t>Update</t>
  </si>
  <si>
    <t>IR</t>
  </si>
  <si>
    <t>Valuation Metrics</t>
  </si>
  <si>
    <t>P/B</t>
  </si>
  <si>
    <t>P/S</t>
  </si>
  <si>
    <t>EV/S</t>
  </si>
  <si>
    <t>P/E</t>
  </si>
  <si>
    <t>EV/E</t>
  </si>
  <si>
    <t>Key Events</t>
  </si>
  <si>
    <t>Incorporated as Cinedigm Corp</t>
  </si>
  <si>
    <t>Corporation changed name to Cineverse</t>
  </si>
  <si>
    <t>LA, CA</t>
  </si>
  <si>
    <t>Acquired Bloody Disgusting</t>
  </si>
  <si>
    <t>Acquired horrror-genre streaming service Screambox</t>
  </si>
  <si>
    <t>Channels TV &amp; Streaming</t>
  </si>
  <si>
    <t>AsianCrunch</t>
  </si>
  <si>
    <t>The Bob Ross Channel</t>
  </si>
  <si>
    <t>Comedy Dynamics</t>
  </si>
  <si>
    <t>CONtv</t>
  </si>
  <si>
    <t>Docurama</t>
  </si>
  <si>
    <t>Dog Whsiperer Channel</t>
  </si>
  <si>
    <t>The Dove Channel</t>
  </si>
  <si>
    <t>El Rey Network</t>
  </si>
  <si>
    <t>The Elvis Presley Channel</t>
  </si>
  <si>
    <t>Entrepreneur TV</t>
  </si>
  <si>
    <t>Fandor</t>
  </si>
  <si>
    <t>First Responders Network</t>
  </si>
  <si>
    <t>Gusto TV</t>
  </si>
  <si>
    <t>Insight TV</t>
  </si>
  <si>
    <t>Maverick Black Cinema</t>
  </si>
  <si>
    <t>MeatEater TV</t>
  </si>
  <si>
    <t>Midnight Pulp</t>
  </si>
  <si>
    <t>Nacelle Pop</t>
  </si>
  <si>
    <t>QTTV</t>
  </si>
  <si>
    <t>Real Madrid TV</t>
  </si>
  <si>
    <t>RetroCrush</t>
  </si>
  <si>
    <t>Row8</t>
  </si>
  <si>
    <t>Screambox</t>
  </si>
  <si>
    <t>Sid &amp; Marty Krofft</t>
  </si>
  <si>
    <t>So… Real</t>
  </si>
  <si>
    <t>So… Dramatic</t>
  </si>
  <si>
    <t>Link</t>
  </si>
  <si>
    <t>Q424</t>
  </si>
  <si>
    <t>FY24</t>
  </si>
  <si>
    <t>Revenue</t>
  </si>
  <si>
    <t>COGS</t>
  </si>
  <si>
    <t>Gross Profit</t>
  </si>
  <si>
    <t>SG&amp;A</t>
  </si>
  <si>
    <t>D&amp;A</t>
  </si>
  <si>
    <t>Operating Income</t>
  </si>
  <si>
    <t>Interest Expense</t>
  </si>
  <si>
    <t>Interest Income</t>
  </si>
  <si>
    <t>Other Income</t>
  </si>
  <si>
    <t>Pretax Income</t>
  </si>
  <si>
    <t>Taxes</t>
  </si>
  <si>
    <t>Net Income</t>
  </si>
  <si>
    <t>EPS</t>
  </si>
  <si>
    <t>Q423</t>
  </si>
  <si>
    <t>Q125</t>
  </si>
  <si>
    <t>Q124</t>
  </si>
  <si>
    <t>Revenue Y/Y</t>
  </si>
  <si>
    <t>Revenue Q/Q</t>
  </si>
  <si>
    <t>Gross Margin</t>
  </si>
  <si>
    <t>Operating Margin</t>
  </si>
  <si>
    <t>Net Margin</t>
  </si>
  <si>
    <t>FY23</t>
  </si>
  <si>
    <t>Impairment</t>
  </si>
  <si>
    <t>Q225</t>
  </si>
  <si>
    <t>Q324</t>
  </si>
  <si>
    <t>Q224</t>
  </si>
  <si>
    <t>Q323</t>
  </si>
  <si>
    <t>Q223</t>
  </si>
  <si>
    <t>Q123</t>
  </si>
  <si>
    <t>Non-Finance Metrics</t>
  </si>
  <si>
    <t>Balance Sheet</t>
  </si>
  <si>
    <t>Chris McGurk</t>
  </si>
  <si>
    <t>Pres.</t>
  </si>
  <si>
    <t>Gary Loffredo</t>
  </si>
  <si>
    <t>CSO</t>
  </si>
  <si>
    <t>Erick Opeka</t>
  </si>
  <si>
    <t>Cinedigm regains NASDAQ listing compliance after it regains minimum requirement of $1 per share</t>
  </si>
  <si>
    <t>?</t>
  </si>
  <si>
    <t>A/R</t>
  </si>
  <si>
    <t>Unbilled Revenue</t>
  </si>
  <si>
    <t>Tax Credit</t>
  </si>
  <si>
    <t>Content Advances</t>
  </si>
  <si>
    <t>OCA</t>
  </si>
  <si>
    <t>TCA</t>
  </si>
  <si>
    <t>PP&amp;E</t>
  </si>
  <si>
    <t>Intangibles+Goodwill</t>
  </si>
  <si>
    <t>Other LTA</t>
  </si>
  <si>
    <t>Assets</t>
  </si>
  <si>
    <t>A/P</t>
  </si>
  <si>
    <t>Deferred Consideration on Purchase of Business</t>
  </si>
  <si>
    <t>Term Loan</t>
  </si>
  <si>
    <t>Earnout Consideration on Purchase of Business</t>
  </si>
  <si>
    <t>Operating Lease</t>
  </si>
  <si>
    <t>Deferred Revenue</t>
  </si>
  <si>
    <t>TCL</t>
  </si>
  <si>
    <t>OLTL</t>
  </si>
  <si>
    <t>Liabilities</t>
  </si>
  <si>
    <t>S/E</t>
  </si>
  <si>
    <t>S/E+L</t>
  </si>
  <si>
    <t>Book Value</t>
  </si>
  <si>
    <t>Book Value per Share</t>
  </si>
  <si>
    <t>Share Price</t>
  </si>
  <si>
    <t xml:space="preserve">Line of Credit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</si>
</sst>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b/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/>
    <xf numFmtId="0" fontId="1" fillId="0" borderId="0" xfId="0" applyFont="1" applyBorder="1"/>
    <xf numFmtId="0" fontId="2" fillId="2" borderId="6" xfId="0" applyFont="1" applyFill="1" applyBorder="1"/>
    <xf numFmtId="3" fontId="1" fillId="0" borderId="0" xfId="0" applyNumberFormat="1" applyFont="1" applyBorder="1"/>
    <xf numFmtId="3" fontId="1" fillId="0" borderId="7" xfId="0" applyNumberFormat="1" applyFont="1" applyBorder="1"/>
    <xf numFmtId="0" fontId="1" fillId="4" borderId="0" xfId="0" applyFont="1" applyFill="1"/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7" fontId="2" fillId="2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4" borderId="0" xfId="0" applyFont="1" applyFill="1"/>
    <xf numFmtId="0" fontId="4" fillId="4" borderId="7" xfId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0" fontId="4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17" fontId="5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/>
    </xf>
    <xf numFmtId="2" fontId="1" fillId="0" borderId="0" xfId="0" applyNumberFormat="1" applyFont="1"/>
    <xf numFmtId="3" fontId="2" fillId="0" borderId="0" xfId="0" applyNumberFormat="1" applyFont="1"/>
    <xf numFmtId="3" fontId="1" fillId="0" borderId="0" xfId="0" applyNumberFormat="1" applyFont="1"/>
    <xf numFmtId="9" fontId="1" fillId="0" borderId="0" xfId="0" applyNumberFormat="1" applyFont="1"/>
    <xf numFmtId="9" fontId="2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0</xdr:row>
      <xdr:rowOff>66675</xdr:rowOff>
    </xdr:from>
    <xdr:to>
      <xdr:col>5</xdr:col>
      <xdr:colOff>57150</xdr:colOff>
      <xdr:row>3</xdr:row>
      <xdr:rowOff>28575</xdr:rowOff>
    </xdr:to>
    <xdr:pic>
      <xdr:nvPicPr>
        <xdr:cNvPr id="2" name="Picture 1" descr="https://logo.clearbit.com/cinedigm.com">
          <a:extLst>
            <a:ext uri="{FF2B5EF4-FFF2-40B4-BE49-F238E27FC236}">
              <a16:creationId xmlns:a16="http://schemas.microsoft.com/office/drawing/2014/main" id="{68C88E78-4888-4D2A-9883-D280E9331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66675"/>
          <a:ext cx="12192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350568</xdr:colOff>
      <xdr:row>31</xdr:row>
      <xdr:rowOff>28575</xdr:rowOff>
    </xdr:from>
    <xdr:to>
      <xdr:col>17</xdr:col>
      <xdr:colOff>256052</xdr:colOff>
      <xdr:row>53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9B4833-082F-412C-83C2-8520005BB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8168" y="5048250"/>
          <a:ext cx="6611084" cy="3638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.cineverse.com/events-and-presentations/defaul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ix?doc=/Archives/edgar/data/1173204/000095017024097132/cnvs-20240630.htm" TargetMode="External"/><Relationship Id="rId2" Type="http://schemas.openxmlformats.org/officeDocument/2006/relationships/hyperlink" Target="https://www.sec.gov/ix?doc=/Archives/edgar/data/1173204/000095017024079718/cnvs-20240331.htm" TargetMode="External"/><Relationship Id="rId1" Type="http://schemas.openxmlformats.org/officeDocument/2006/relationships/hyperlink" Target="https://s202.q4cdn.com/484194886/files/doc_presentations/2024/Jul/16/cnvs-investor-presentation-q4-fy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3E8F-B362-4BE5-88C5-4E0A089C073B}">
  <dimension ref="A2:Y38"/>
  <sheetViews>
    <sheetView workbookViewId="0">
      <selection activeCell="F13" sqref="F13"/>
    </sheetView>
  </sheetViews>
  <sheetFormatPr defaultRowHeight="12.75" x14ac:dyDescent="0.2"/>
  <cols>
    <col min="1" max="16384" width="9.140625" style="1"/>
  </cols>
  <sheetData>
    <row r="2" spans="2:25" x14ac:dyDescent="0.2">
      <c r="B2" s="2" t="s">
        <v>9</v>
      </c>
    </row>
    <row r="3" spans="2:25" x14ac:dyDescent="0.2">
      <c r="B3" s="2" t="s">
        <v>0</v>
      </c>
    </row>
    <row r="5" spans="2:25" x14ac:dyDescent="0.2">
      <c r="B5" s="4" t="s">
        <v>1</v>
      </c>
      <c r="C5" s="5"/>
      <c r="D5" s="6"/>
      <c r="G5" s="4" t="s">
        <v>25</v>
      </c>
      <c r="H5" s="5"/>
      <c r="I5" s="5"/>
      <c r="J5" s="5"/>
      <c r="K5" s="5"/>
      <c r="L5" s="5"/>
      <c r="M5" s="5"/>
      <c r="N5" s="5"/>
      <c r="O5" s="5"/>
      <c r="P5" s="5"/>
      <c r="Q5" s="5"/>
      <c r="R5" s="6"/>
      <c r="V5" s="3" t="s">
        <v>31</v>
      </c>
      <c r="W5" s="3"/>
      <c r="X5" s="3"/>
      <c r="Y5" s="3"/>
    </row>
    <row r="6" spans="2:25" x14ac:dyDescent="0.2">
      <c r="B6" s="7" t="s">
        <v>2</v>
      </c>
      <c r="C6" s="8">
        <v>2.52</v>
      </c>
      <c r="D6" s="27"/>
      <c r="G6" s="21"/>
      <c r="H6" s="23"/>
      <c r="I6" s="23"/>
      <c r="J6" s="23"/>
      <c r="K6" s="23"/>
      <c r="L6" s="23"/>
      <c r="M6" s="23"/>
      <c r="N6" s="23"/>
      <c r="O6" s="23"/>
      <c r="P6" s="23"/>
      <c r="Q6" s="23"/>
      <c r="R6" s="24"/>
      <c r="V6" s="12" t="s">
        <v>32</v>
      </c>
      <c r="W6" s="12"/>
      <c r="X6" s="12"/>
      <c r="Y6" s="12"/>
    </row>
    <row r="7" spans="2:25" x14ac:dyDescent="0.2">
      <c r="B7" s="7" t="s">
        <v>3</v>
      </c>
      <c r="C7" s="8">
        <v>15.706341</v>
      </c>
      <c r="D7" s="27"/>
      <c r="G7" s="21"/>
      <c r="H7" s="23"/>
      <c r="I7" s="23"/>
      <c r="J7" s="23"/>
      <c r="K7" s="23"/>
      <c r="L7" s="23"/>
      <c r="M7" s="23"/>
      <c r="N7" s="23"/>
      <c r="O7" s="23"/>
      <c r="P7" s="23"/>
      <c r="Q7" s="23"/>
      <c r="R7" s="24"/>
      <c r="V7" s="12" t="s">
        <v>33</v>
      </c>
      <c r="W7" s="12"/>
      <c r="X7" s="12"/>
      <c r="Y7" s="12"/>
    </row>
    <row r="8" spans="2:25" x14ac:dyDescent="0.2">
      <c r="B8" s="7" t="s">
        <v>4</v>
      </c>
      <c r="C8" s="10">
        <f>C6*C7</f>
        <v>39.57997932</v>
      </c>
      <c r="D8" s="27"/>
      <c r="G8" s="21"/>
      <c r="H8" s="23"/>
      <c r="I8" s="23"/>
      <c r="J8" s="23"/>
      <c r="K8" s="23"/>
      <c r="L8" s="23"/>
      <c r="M8" s="23"/>
      <c r="N8" s="23"/>
      <c r="O8" s="23"/>
      <c r="P8" s="23"/>
      <c r="Q8" s="23"/>
      <c r="R8" s="24"/>
      <c r="V8" s="12" t="s">
        <v>34</v>
      </c>
      <c r="W8" s="12"/>
      <c r="X8" s="12"/>
      <c r="Y8" s="12"/>
    </row>
    <row r="9" spans="2:25" x14ac:dyDescent="0.2">
      <c r="B9" s="7" t="s">
        <v>5</v>
      </c>
      <c r="C9" s="10"/>
      <c r="D9" s="27"/>
      <c r="G9" s="21"/>
      <c r="H9" s="23"/>
      <c r="I9" s="23"/>
      <c r="J9" s="23"/>
      <c r="K9" s="23"/>
      <c r="L9" s="23"/>
      <c r="M9" s="23"/>
      <c r="N9" s="23"/>
      <c r="O9" s="23"/>
      <c r="P9" s="23"/>
      <c r="Q9" s="23"/>
      <c r="R9" s="24"/>
      <c r="V9" s="12" t="s">
        <v>35</v>
      </c>
      <c r="W9" s="12"/>
      <c r="X9" s="12"/>
      <c r="Y9" s="12"/>
    </row>
    <row r="10" spans="2:25" x14ac:dyDescent="0.2">
      <c r="B10" s="7" t="s">
        <v>6</v>
      </c>
      <c r="C10" s="10"/>
      <c r="D10" s="27"/>
      <c r="G10" s="21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4"/>
      <c r="V10" s="12" t="s">
        <v>36</v>
      </c>
      <c r="W10" s="12"/>
      <c r="X10" s="12"/>
      <c r="Y10" s="12"/>
    </row>
    <row r="11" spans="2:25" x14ac:dyDescent="0.2">
      <c r="B11" s="7" t="s">
        <v>7</v>
      </c>
      <c r="C11" s="10">
        <f>C9-C10</f>
        <v>0</v>
      </c>
      <c r="D11" s="27"/>
      <c r="G11" s="21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V11" s="12" t="s">
        <v>37</v>
      </c>
      <c r="W11" s="12"/>
      <c r="X11" s="12"/>
      <c r="Y11" s="12"/>
    </row>
    <row r="12" spans="2:25" x14ac:dyDescent="0.2">
      <c r="B12" s="9" t="s">
        <v>8</v>
      </c>
      <c r="C12" s="11">
        <f>C8-C11</f>
        <v>39.57997932</v>
      </c>
      <c r="D12" s="28"/>
      <c r="G12" s="21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4"/>
      <c r="V12" s="12" t="s">
        <v>38</v>
      </c>
      <c r="W12" s="12"/>
      <c r="X12" s="12"/>
      <c r="Y12" s="12"/>
    </row>
    <row r="13" spans="2:25" x14ac:dyDescent="0.2">
      <c r="G13" s="29">
        <v>45047</v>
      </c>
      <c r="H13" s="23" t="s">
        <v>27</v>
      </c>
      <c r="I13" s="23"/>
      <c r="J13" s="23"/>
      <c r="K13" s="23"/>
      <c r="L13" s="23"/>
      <c r="M13" s="23"/>
      <c r="N13" s="23"/>
      <c r="O13" s="23"/>
      <c r="P13" s="23"/>
      <c r="Q13" s="23"/>
      <c r="R13" s="24"/>
      <c r="V13" s="12" t="s">
        <v>39</v>
      </c>
      <c r="W13" s="12"/>
      <c r="X13" s="12"/>
      <c r="Y13" s="12"/>
    </row>
    <row r="14" spans="2:25" x14ac:dyDescent="0.2">
      <c r="G14" s="21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4"/>
      <c r="V14" s="12" t="s">
        <v>40</v>
      </c>
      <c r="W14" s="12"/>
      <c r="X14" s="12"/>
      <c r="Y14" s="12"/>
    </row>
    <row r="15" spans="2:25" x14ac:dyDescent="0.2">
      <c r="B15" s="4" t="s">
        <v>10</v>
      </c>
      <c r="C15" s="5"/>
      <c r="D15" s="6"/>
      <c r="G15" s="21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4"/>
      <c r="V15" s="12" t="s">
        <v>41</v>
      </c>
      <c r="W15" s="12"/>
      <c r="X15" s="12"/>
      <c r="Y15" s="12"/>
    </row>
    <row r="16" spans="2:25" x14ac:dyDescent="0.2">
      <c r="B16" s="17" t="s">
        <v>11</v>
      </c>
      <c r="C16" s="13" t="s">
        <v>92</v>
      </c>
      <c r="D16" s="14"/>
      <c r="G16" s="21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4"/>
      <c r="V16" s="12" t="s">
        <v>42</v>
      </c>
      <c r="W16" s="12"/>
      <c r="X16" s="12"/>
      <c r="Y16" s="12"/>
    </row>
    <row r="17" spans="1:25" x14ac:dyDescent="0.2">
      <c r="B17" s="17" t="s">
        <v>12</v>
      </c>
      <c r="C17" s="13"/>
      <c r="D17" s="14"/>
      <c r="G17" s="29">
        <v>44440</v>
      </c>
      <c r="H17" s="23" t="s">
        <v>29</v>
      </c>
      <c r="I17" s="23"/>
      <c r="J17" s="23"/>
      <c r="K17" s="23"/>
      <c r="L17" s="23"/>
      <c r="M17" s="23"/>
      <c r="N17" s="23"/>
      <c r="O17" s="23"/>
      <c r="P17" s="23"/>
      <c r="Q17" s="23"/>
      <c r="R17" s="24"/>
      <c r="V17" s="12" t="s">
        <v>43</v>
      </c>
      <c r="W17" s="12"/>
      <c r="X17" s="12"/>
      <c r="Y17" s="12"/>
    </row>
    <row r="18" spans="1:25" x14ac:dyDescent="0.2">
      <c r="B18" s="17" t="s">
        <v>95</v>
      </c>
      <c r="C18" s="13" t="s">
        <v>96</v>
      </c>
      <c r="D18" s="14"/>
      <c r="G18" s="21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4"/>
      <c r="V18" s="12" t="s">
        <v>44</v>
      </c>
      <c r="W18" s="12"/>
      <c r="X18" s="12"/>
      <c r="Y18" s="12"/>
    </row>
    <row r="19" spans="1:25" x14ac:dyDescent="0.2">
      <c r="B19" s="18" t="s">
        <v>93</v>
      </c>
      <c r="C19" s="15" t="s">
        <v>94</v>
      </c>
      <c r="D19" s="16"/>
      <c r="G19" s="29">
        <v>44228</v>
      </c>
      <c r="H19" s="23" t="s">
        <v>30</v>
      </c>
      <c r="I19" s="23"/>
      <c r="J19" s="23"/>
      <c r="K19" s="23"/>
      <c r="L19" s="23"/>
      <c r="M19" s="23"/>
      <c r="N19" s="23"/>
      <c r="O19" s="23"/>
      <c r="P19" s="23"/>
      <c r="Q19" s="23"/>
      <c r="R19" s="24"/>
      <c r="V19" s="12" t="s">
        <v>45</v>
      </c>
      <c r="W19" s="12"/>
      <c r="X19" s="12"/>
      <c r="Y19" s="12"/>
    </row>
    <row r="20" spans="1:25" x14ac:dyDescent="0.2">
      <c r="G20" s="21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4"/>
      <c r="V20" s="12" t="s">
        <v>46</v>
      </c>
      <c r="W20" s="12"/>
      <c r="X20" s="12"/>
      <c r="Y20" s="12"/>
    </row>
    <row r="21" spans="1:25" x14ac:dyDescent="0.2">
      <c r="G21" s="29">
        <v>44228</v>
      </c>
      <c r="H21" s="23" t="s">
        <v>97</v>
      </c>
      <c r="I21" s="23"/>
      <c r="J21" s="23"/>
      <c r="K21" s="23"/>
      <c r="L21" s="23"/>
      <c r="M21" s="23"/>
      <c r="N21" s="23"/>
      <c r="O21" s="23"/>
      <c r="P21" s="23"/>
      <c r="Q21" s="23"/>
      <c r="R21" s="24"/>
      <c r="V21" s="12" t="s">
        <v>47</v>
      </c>
      <c r="W21" s="12"/>
      <c r="X21" s="12"/>
      <c r="Y21" s="12"/>
    </row>
    <row r="22" spans="1:25" x14ac:dyDescent="0.2">
      <c r="B22" s="4" t="s">
        <v>13</v>
      </c>
      <c r="C22" s="5"/>
      <c r="D22" s="6"/>
      <c r="G22" s="21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4"/>
      <c r="V22" s="12" t="s">
        <v>48</v>
      </c>
      <c r="W22" s="12"/>
      <c r="X22" s="12"/>
      <c r="Y22" s="12"/>
    </row>
    <row r="23" spans="1:25" x14ac:dyDescent="0.2">
      <c r="B23" s="21" t="s">
        <v>14</v>
      </c>
      <c r="C23" s="13" t="s">
        <v>28</v>
      </c>
      <c r="D23" s="14"/>
      <c r="G23" s="21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4"/>
      <c r="V23" s="12" t="s">
        <v>49</v>
      </c>
      <c r="W23" s="12"/>
      <c r="X23" s="12"/>
      <c r="Y23" s="12"/>
    </row>
    <row r="24" spans="1:25" x14ac:dyDescent="0.2">
      <c r="B24" s="21" t="s">
        <v>15</v>
      </c>
      <c r="C24" s="13">
        <v>2000</v>
      </c>
      <c r="D24" s="14"/>
      <c r="G24" s="21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4"/>
      <c r="V24" s="12" t="s">
        <v>50</v>
      </c>
      <c r="W24" s="12"/>
      <c r="X24" s="12"/>
      <c r="Y24" s="12"/>
    </row>
    <row r="25" spans="1:25" x14ac:dyDescent="0.2">
      <c r="A25" s="30" t="s">
        <v>98</v>
      </c>
      <c r="B25" s="21" t="s">
        <v>16</v>
      </c>
      <c r="C25" s="13">
        <v>2014</v>
      </c>
      <c r="D25" s="14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4"/>
      <c r="V25" s="12" t="s">
        <v>51</v>
      </c>
      <c r="W25" s="12"/>
      <c r="X25" s="12"/>
      <c r="Y25" s="12"/>
    </row>
    <row r="26" spans="1:25" x14ac:dyDescent="0.2">
      <c r="B26" s="21"/>
      <c r="C26" s="13"/>
      <c r="D26" s="14"/>
      <c r="G26" s="21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4"/>
      <c r="V26" s="12" t="s">
        <v>52</v>
      </c>
      <c r="W26" s="12"/>
      <c r="X26" s="12"/>
      <c r="Y26" s="12"/>
    </row>
    <row r="27" spans="1:25" x14ac:dyDescent="0.2">
      <c r="B27" s="21"/>
      <c r="C27" s="13"/>
      <c r="D27" s="14"/>
      <c r="G27" s="21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4"/>
      <c r="V27" s="12" t="s">
        <v>53</v>
      </c>
      <c r="W27" s="12"/>
      <c r="X27" s="12"/>
      <c r="Y27" s="12"/>
    </row>
    <row r="28" spans="1:25" x14ac:dyDescent="0.2">
      <c r="B28" s="21"/>
      <c r="C28" s="13"/>
      <c r="D28" s="14"/>
      <c r="G28" s="21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4"/>
      <c r="V28" s="32" t="s">
        <v>54</v>
      </c>
      <c r="W28" s="12"/>
      <c r="X28" s="12"/>
      <c r="Y28" s="12"/>
    </row>
    <row r="29" spans="1:25" x14ac:dyDescent="0.2">
      <c r="B29" s="21" t="s">
        <v>17</v>
      </c>
      <c r="C29" s="19"/>
      <c r="D29" s="20"/>
      <c r="G29" s="21">
        <v>2000</v>
      </c>
      <c r="H29" s="23" t="s">
        <v>26</v>
      </c>
      <c r="I29" s="23"/>
      <c r="J29" s="23"/>
      <c r="K29" s="23"/>
      <c r="L29" s="23"/>
      <c r="M29" s="23"/>
      <c r="N29" s="23"/>
      <c r="O29" s="23"/>
      <c r="P29" s="23"/>
      <c r="Q29" s="23"/>
      <c r="R29" s="24"/>
      <c r="V29" s="12" t="s">
        <v>55</v>
      </c>
      <c r="W29" s="12"/>
      <c r="X29" s="12"/>
      <c r="Y29" s="12"/>
    </row>
    <row r="30" spans="1:25" x14ac:dyDescent="0.2">
      <c r="B30" s="22" t="s">
        <v>18</v>
      </c>
      <c r="C30" s="33" t="s">
        <v>58</v>
      </c>
      <c r="D30" s="34"/>
      <c r="G30" s="22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6"/>
      <c r="V30" s="12" t="s">
        <v>56</v>
      </c>
      <c r="W30" s="12"/>
      <c r="X30" s="12"/>
      <c r="Y30" s="12"/>
    </row>
    <row r="31" spans="1:25" x14ac:dyDescent="0.2">
      <c r="V31" s="12" t="s">
        <v>57</v>
      </c>
      <c r="W31" s="12"/>
      <c r="X31" s="12"/>
      <c r="Y31" s="12"/>
    </row>
    <row r="33" spans="2:4" x14ac:dyDescent="0.2">
      <c r="B33" s="4" t="s">
        <v>19</v>
      </c>
      <c r="C33" s="5"/>
      <c r="D33" s="6"/>
    </row>
    <row r="34" spans="2:4" x14ac:dyDescent="0.2">
      <c r="B34" s="21" t="s">
        <v>20</v>
      </c>
      <c r="C34" s="13"/>
      <c r="D34" s="14"/>
    </row>
    <row r="35" spans="2:4" x14ac:dyDescent="0.2">
      <c r="B35" s="21" t="s">
        <v>21</v>
      </c>
      <c r="C35" s="13"/>
      <c r="D35" s="14"/>
    </row>
    <row r="36" spans="2:4" x14ac:dyDescent="0.2">
      <c r="B36" s="21" t="s">
        <v>22</v>
      </c>
      <c r="C36" s="13"/>
      <c r="D36" s="14"/>
    </row>
    <row r="37" spans="2:4" x14ac:dyDescent="0.2">
      <c r="B37" s="21" t="s">
        <v>23</v>
      </c>
      <c r="C37" s="13"/>
      <c r="D37" s="14"/>
    </row>
    <row r="38" spans="2:4" x14ac:dyDescent="0.2">
      <c r="B38" s="22" t="s">
        <v>24</v>
      </c>
      <c r="C38" s="15"/>
      <c r="D38" s="16"/>
    </row>
  </sheetData>
  <mergeCells count="22">
    <mergeCell ref="C36:D36"/>
    <mergeCell ref="C37:D37"/>
    <mergeCell ref="C38:D38"/>
    <mergeCell ref="G5:R5"/>
    <mergeCell ref="V5:Y5"/>
    <mergeCell ref="C28:D28"/>
    <mergeCell ref="C30:D30"/>
    <mergeCell ref="B33:D33"/>
    <mergeCell ref="C34:D34"/>
    <mergeCell ref="C35:D35"/>
    <mergeCell ref="B22:D22"/>
    <mergeCell ref="C23:D23"/>
    <mergeCell ref="C24:D24"/>
    <mergeCell ref="C25:D25"/>
    <mergeCell ref="C26:D26"/>
    <mergeCell ref="C27:D27"/>
    <mergeCell ref="B5:D5"/>
    <mergeCell ref="B15:D15"/>
    <mergeCell ref="C16:D16"/>
    <mergeCell ref="C17:D17"/>
    <mergeCell ref="C18:D18"/>
    <mergeCell ref="C19:D19"/>
  </mergeCells>
  <hyperlinks>
    <hyperlink ref="C30:D30" r:id="rId1" display="Link" xr:uid="{2AE0D3E9-92A0-4649-AE41-BA30CE11EDEF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66BC-E167-4BE5-A278-6305D4C21B1E}">
  <dimension ref="B1:S73"/>
  <sheetViews>
    <sheetView tabSelected="1" workbookViewId="0">
      <pane xSplit="2" ySplit="3" topLeftCell="C39" activePane="bottomRight" state="frozen"/>
      <selection pane="topRight" activeCell="C1" sqref="C1"/>
      <selection pane="bottomLeft" activeCell="A4" sqref="A4"/>
      <selection pane="bottomRight" activeCell="S48" sqref="S48:S69"/>
    </sheetView>
  </sheetViews>
  <sheetFormatPr defaultRowHeight="12.75" x14ac:dyDescent="0.2"/>
  <cols>
    <col min="1" max="1" width="4.28515625" style="1" customWidth="1"/>
    <col min="2" max="2" width="17.5703125" style="1" bestFit="1" customWidth="1"/>
    <col min="3" max="16384" width="9.140625" style="1"/>
  </cols>
  <sheetData>
    <row r="1" spans="2:19" s="31" customFormat="1" x14ac:dyDescent="0.2">
      <c r="E1" s="31" t="s">
        <v>89</v>
      </c>
      <c r="F1" s="31" t="s">
        <v>88</v>
      </c>
      <c r="G1" s="31" t="s">
        <v>87</v>
      </c>
      <c r="H1" s="31" t="s">
        <v>74</v>
      </c>
      <c r="I1" s="31" t="s">
        <v>76</v>
      </c>
      <c r="J1" s="31" t="s">
        <v>86</v>
      </c>
      <c r="K1" s="31" t="s">
        <v>85</v>
      </c>
      <c r="L1" s="35" t="s">
        <v>59</v>
      </c>
      <c r="M1" s="35" t="s">
        <v>75</v>
      </c>
      <c r="N1" s="31" t="s">
        <v>84</v>
      </c>
      <c r="R1" s="31" t="s">
        <v>82</v>
      </c>
      <c r="S1" s="35" t="s">
        <v>60</v>
      </c>
    </row>
    <row r="2" spans="2:19" s="36" customFormat="1" x14ac:dyDescent="0.2">
      <c r="B2" s="30"/>
      <c r="I2" s="38">
        <v>45107</v>
      </c>
      <c r="L2" s="38">
        <v>45382</v>
      </c>
      <c r="M2" s="38">
        <v>45473</v>
      </c>
      <c r="R2" s="38">
        <v>45016</v>
      </c>
      <c r="S2" s="38">
        <v>45382</v>
      </c>
    </row>
    <row r="3" spans="2:19" s="36" customFormat="1" x14ac:dyDescent="0.2">
      <c r="B3" s="30"/>
      <c r="L3" s="37">
        <v>37073</v>
      </c>
      <c r="M3" s="37">
        <v>41852</v>
      </c>
    </row>
    <row r="4" spans="2:19" s="40" customFormat="1" x14ac:dyDescent="0.2">
      <c r="B4" s="40" t="s">
        <v>61</v>
      </c>
      <c r="I4" s="40">
        <v>12980</v>
      </c>
      <c r="M4" s="40">
        <v>9127</v>
      </c>
      <c r="R4" s="40">
        <v>68026</v>
      </c>
      <c r="S4" s="40">
        <v>49131</v>
      </c>
    </row>
    <row r="5" spans="2:19" s="41" customFormat="1" x14ac:dyDescent="0.2">
      <c r="B5" s="41" t="s">
        <v>62</v>
      </c>
      <c r="I5" s="41">
        <v>6987</v>
      </c>
      <c r="M5" s="41">
        <v>4479</v>
      </c>
      <c r="R5" s="41">
        <v>36364</v>
      </c>
      <c r="S5" s="41">
        <v>19131</v>
      </c>
    </row>
    <row r="6" spans="2:19" s="40" customFormat="1" x14ac:dyDescent="0.2">
      <c r="B6" s="40" t="s">
        <v>63</v>
      </c>
      <c r="I6" s="40">
        <f>+I4-I5</f>
        <v>5993</v>
      </c>
      <c r="M6" s="40">
        <f>+M4-M5</f>
        <v>4648</v>
      </c>
      <c r="R6" s="40">
        <f>+R4-R5</f>
        <v>31662</v>
      </c>
      <c r="S6" s="40">
        <f>+S4-S5</f>
        <v>30000</v>
      </c>
    </row>
    <row r="7" spans="2:19" s="41" customFormat="1" x14ac:dyDescent="0.2">
      <c r="B7" s="41" t="s">
        <v>64</v>
      </c>
      <c r="I7" s="41">
        <v>7888</v>
      </c>
      <c r="M7" s="41">
        <v>6563</v>
      </c>
      <c r="R7" s="41">
        <v>36819</v>
      </c>
      <c r="S7" s="41">
        <v>27904</v>
      </c>
    </row>
    <row r="8" spans="2:19" s="41" customFormat="1" x14ac:dyDescent="0.2">
      <c r="B8" s="41" t="s">
        <v>65</v>
      </c>
      <c r="I8" s="41">
        <v>822</v>
      </c>
      <c r="M8" s="41">
        <v>863</v>
      </c>
      <c r="R8" s="41">
        <v>3763</v>
      </c>
      <c r="S8" s="41">
        <v>3771</v>
      </c>
    </row>
    <row r="9" spans="2:19" s="41" customFormat="1" x14ac:dyDescent="0.2">
      <c r="B9" s="41" t="s">
        <v>83</v>
      </c>
      <c r="I9" s="41">
        <v>0</v>
      </c>
      <c r="M9" s="41">
        <v>0</v>
      </c>
      <c r="R9" s="41">
        <v>0</v>
      </c>
      <c r="S9" s="41">
        <v>14025</v>
      </c>
    </row>
    <row r="10" spans="2:19" s="40" customFormat="1" x14ac:dyDescent="0.2">
      <c r="B10" s="40" t="s">
        <v>66</v>
      </c>
      <c r="I10" s="40">
        <f>+I6-I7-I8-I9</f>
        <v>-2717</v>
      </c>
      <c r="M10" s="40">
        <f>+M6-M7-M8-M9</f>
        <v>-2778</v>
      </c>
      <c r="R10" s="40">
        <f>+R6-R7-R8-R9</f>
        <v>-8920</v>
      </c>
      <c r="S10" s="40">
        <f>+S6-S7-S8-S9</f>
        <v>-15700</v>
      </c>
    </row>
    <row r="11" spans="2:19" s="41" customFormat="1" x14ac:dyDescent="0.2">
      <c r="B11" s="41" t="s">
        <v>67</v>
      </c>
      <c r="I11" s="41">
        <v>295</v>
      </c>
      <c r="M11" s="41">
        <v>431</v>
      </c>
      <c r="R11" s="41">
        <f>1290+1828</f>
        <v>3118</v>
      </c>
      <c r="S11" s="41">
        <f>1066+4299</f>
        <v>5365</v>
      </c>
    </row>
    <row r="12" spans="2:19" s="41" customFormat="1" x14ac:dyDescent="0.2">
      <c r="B12" s="41" t="s">
        <v>68</v>
      </c>
      <c r="I12" s="41">
        <v>0</v>
      </c>
      <c r="M12" s="41">
        <v>3</v>
      </c>
      <c r="R12" s="41">
        <v>2475</v>
      </c>
      <c r="S12" s="41">
        <v>0</v>
      </c>
    </row>
    <row r="13" spans="2:19" s="41" customFormat="1" x14ac:dyDescent="0.2">
      <c r="B13" s="41" t="s">
        <v>69</v>
      </c>
      <c r="I13" s="41">
        <v>-504</v>
      </c>
      <c r="M13" s="41">
        <v>163</v>
      </c>
      <c r="R13" s="41">
        <v>-13</v>
      </c>
      <c r="S13" s="41">
        <v>-190</v>
      </c>
    </row>
    <row r="14" spans="2:19" s="41" customFormat="1" x14ac:dyDescent="0.2">
      <c r="B14" s="41" t="s">
        <v>70</v>
      </c>
      <c r="I14" s="41">
        <f>+I10-I11+I12+I13</f>
        <v>-3516</v>
      </c>
      <c r="M14" s="41">
        <f>+M10-M11+M12+M13</f>
        <v>-3043</v>
      </c>
      <c r="R14" s="41">
        <f>+R10-R11+R12+R13</f>
        <v>-9576</v>
      </c>
      <c r="S14" s="41">
        <f>+S10-S11+S12+S13</f>
        <v>-21255</v>
      </c>
    </row>
    <row r="15" spans="2:19" s="41" customFormat="1" x14ac:dyDescent="0.2">
      <c r="B15" s="41" t="s">
        <v>71</v>
      </c>
      <c r="I15" s="41">
        <v>20</v>
      </c>
      <c r="M15" s="41">
        <v>7</v>
      </c>
      <c r="R15" s="41">
        <v>119</v>
      </c>
      <c r="S15" s="41">
        <v>10</v>
      </c>
    </row>
    <row r="16" spans="2:19" s="40" customFormat="1" x14ac:dyDescent="0.2">
      <c r="B16" s="40" t="s">
        <v>72</v>
      </c>
      <c r="I16" s="40">
        <f>+I14-I15</f>
        <v>-3536</v>
      </c>
      <c r="M16" s="40">
        <f>+M14-M15</f>
        <v>-3050</v>
      </c>
      <c r="R16" s="40">
        <f>+R14-R15</f>
        <v>-9695</v>
      </c>
      <c r="S16" s="40">
        <f>+S14-S15</f>
        <v>-21265</v>
      </c>
    </row>
    <row r="17" spans="2:19" s="39" customFormat="1" x14ac:dyDescent="0.2">
      <c r="B17" s="39" t="s">
        <v>73</v>
      </c>
      <c r="I17" s="39">
        <f>+I16/I18</f>
        <v>-0.35793096467253771</v>
      </c>
      <c r="M17" s="39">
        <f>+M16/M18</f>
        <v>-0.19424277162144948</v>
      </c>
      <c r="R17" s="39">
        <f>+R16/R18</f>
        <v>-1.0906738665766678</v>
      </c>
      <c r="S17" s="39">
        <f>+S16/S18</f>
        <v>-1.7354933485676978</v>
      </c>
    </row>
    <row r="18" spans="2:19" s="41" customFormat="1" x14ac:dyDescent="0.2">
      <c r="B18" s="41" t="s">
        <v>3</v>
      </c>
      <c r="I18" s="41">
        <v>9879</v>
      </c>
      <c r="L18" s="41">
        <f>+R18</f>
        <v>8889</v>
      </c>
      <c r="M18" s="41">
        <v>15702</v>
      </c>
      <c r="R18" s="41">
        <v>8889</v>
      </c>
      <c r="S18" s="41">
        <v>12253</v>
      </c>
    </row>
    <row r="20" spans="2:19" s="42" customFormat="1" x14ac:dyDescent="0.2">
      <c r="B20" s="42" t="s">
        <v>79</v>
      </c>
      <c r="I20" s="42">
        <f>+I6/I4</f>
        <v>0.46171032357473035</v>
      </c>
      <c r="M20" s="42">
        <f>+M6/M4</f>
        <v>0.50925824476826997</v>
      </c>
      <c r="R20" s="42">
        <f>+R6/R4</f>
        <v>0.46543968482638992</v>
      </c>
      <c r="S20" s="42">
        <f>+S6/S4</f>
        <v>0.61061244428161443</v>
      </c>
    </row>
    <row r="21" spans="2:19" s="42" customFormat="1" x14ac:dyDescent="0.2">
      <c r="B21" s="42" t="s">
        <v>80</v>
      </c>
      <c r="I21" s="42">
        <f>+I10/I4</f>
        <v>-0.20932203389830509</v>
      </c>
      <c r="M21" s="42">
        <f>+M10/M4</f>
        <v>-0.30437164457105292</v>
      </c>
      <c r="R21" s="42">
        <f>+R10/R4</f>
        <v>-0.13112633404874607</v>
      </c>
      <c r="S21" s="42">
        <f>+S10/S4</f>
        <v>-0.31955384584071156</v>
      </c>
    </row>
    <row r="22" spans="2:19" s="42" customFormat="1" x14ac:dyDescent="0.2">
      <c r="B22" s="42" t="s">
        <v>81</v>
      </c>
      <c r="I22" s="42">
        <f>+I16/I4</f>
        <v>-0.2724191063174114</v>
      </c>
      <c r="M22" s="42">
        <f>+M16/M4</f>
        <v>-0.33417333187246628</v>
      </c>
      <c r="R22" s="42">
        <f>+R16/R4</f>
        <v>-0.14251903683885572</v>
      </c>
      <c r="S22" s="42">
        <f>+S16/S4</f>
        <v>-0.43282245425495103</v>
      </c>
    </row>
    <row r="23" spans="2:19" s="42" customFormat="1" x14ac:dyDescent="0.2">
      <c r="B23" s="42" t="s">
        <v>71</v>
      </c>
      <c r="I23" s="42">
        <f>+I15/I14</f>
        <v>-5.6882821387940841E-3</v>
      </c>
      <c r="M23" s="42">
        <f>+M15/M14</f>
        <v>-2.3003614853762734E-3</v>
      </c>
      <c r="R23" s="42">
        <f>+R15/R14</f>
        <v>-1.2426900584795321E-2</v>
      </c>
      <c r="S23" s="42">
        <f>+S15/S14</f>
        <v>-4.7047753469771819E-4</v>
      </c>
    </row>
    <row r="24" spans="2:19" s="42" customFormat="1" x14ac:dyDescent="0.2"/>
    <row r="25" spans="2:19" s="43" customFormat="1" x14ac:dyDescent="0.2">
      <c r="B25" s="43" t="s">
        <v>77</v>
      </c>
      <c r="M25" s="43">
        <f>+M4/I4-1</f>
        <v>-0.29684129429892137</v>
      </c>
      <c r="S25" s="43">
        <f>S4/R4-1</f>
        <v>-0.27776144415370596</v>
      </c>
    </row>
    <row r="26" spans="2:19" x14ac:dyDescent="0.2">
      <c r="B26" s="1" t="s">
        <v>78</v>
      </c>
    </row>
    <row r="29" spans="2:19" x14ac:dyDescent="0.2">
      <c r="B29" s="44" t="s">
        <v>90</v>
      </c>
    </row>
    <row r="34" spans="2:19" x14ac:dyDescent="0.2">
      <c r="B34" s="44" t="s">
        <v>91</v>
      </c>
    </row>
    <row r="35" spans="2:19" s="2" customFormat="1" x14ac:dyDescent="0.2">
      <c r="B35" s="2" t="s">
        <v>5</v>
      </c>
      <c r="L35" s="40">
        <v>5167</v>
      </c>
      <c r="M35" s="40">
        <v>3955</v>
      </c>
      <c r="S35" s="40">
        <v>5167</v>
      </c>
    </row>
    <row r="36" spans="2:19" x14ac:dyDescent="0.2">
      <c r="B36" s="1" t="s">
        <v>99</v>
      </c>
      <c r="L36" s="41">
        <v>8667</v>
      </c>
      <c r="M36" s="41">
        <v>9262</v>
      </c>
      <c r="S36" s="41">
        <v>8667</v>
      </c>
    </row>
    <row r="37" spans="2:19" x14ac:dyDescent="0.2">
      <c r="B37" s="1" t="s">
        <v>100</v>
      </c>
      <c r="L37" s="41">
        <v>6439</v>
      </c>
      <c r="M37" s="41">
        <v>4596</v>
      </c>
      <c r="S37" s="41">
        <v>6439</v>
      </c>
    </row>
    <row r="38" spans="2:19" x14ac:dyDescent="0.2">
      <c r="B38" s="1" t="s">
        <v>101</v>
      </c>
      <c r="L38" s="41">
        <v>1671</v>
      </c>
      <c r="M38" s="41">
        <v>79</v>
      </c>
      <c r="S38" s="41">
        <v>1671</v>
      </c>
    </row>
    <row r="39" spans="2:19" x14ac:dyDescent="0.2">
      <c r="B39" s="1" t="s">
        <v>102</v>
      </c>
      <c r="L39" s="41">
        <v>9345</v>
      </c>
      <c r="M39" s="41">
        <v>12226</v>
      </c>
      <c r="S39" s="41">
        <v>9345</v>
      </c>
    </row>
    <row r="40" spans="2:19" x14ac:dyDescent="0.2">
      <c r="B40" s="1" t="s">
        <v>103</v>
      </c>
      <c r="L40" s="41">
        <v>1432</v>
      </c>
      <c r="M40" s="41">
        <v>1413</v>
      </c>
      <c r="S40" s="41">
        <v>1432</v>
      </c>
    </row>
    <row r="41" spans="2:19" x14ac:dyDescent="0.2">
      <c r="B41" s="1" t="s">
        <v>104</v>
      </c>
      <c r="L41" s="41">
        <f t="shared" ref="L41" si="0">+SUM(L35:L40)</f>
        <v>32721</v>
      </c>
      <c r="M41" s="41">
        <f>+SUM(M35:M40)</f>
        <v>31531</v>
      </c>
      <c r="S41" s="41">
        <f t="shared" ref="S41" si="1">+SUM(S35:S40)</f>
        <v>32721</v>
      </c>
    </row>
    <row r="42" spans="2:19" x14ac:dyDescent="0.2">
      <c r="B42" s="1" t="s">
        <v>105</v>
      </c>
      <c r="L42" s="41">
        <v>2276</v>
      </c>
      <c r="M42" s="41">
        <v>2722</v>
      </c>
      <c r="S42" s="41">
        <v>2276</v>
      </c>
    </row>
    <row r="43" spans="2:19" x14ac:dyDescent="0.2">
      <c r="B43" s="1" t="s">
        <v>106</v>
      </c>
      <c r="L43" s="41">
        <f>18328+6799</f>
        <v>25127</v>
      </c>
      <c r="M43" s="41">
        <f>18238+6799</f>
        <v>25037</v>
      </c>
      <c r="S43" s="41">
        <f>18328+6799</f>
        <v>25127</v>
      </c>
    </row>
    <row r="44" spans="2:19" x14ac:dyDescent="0.2">
      <c r="B44" s="1" t="s">
        <v>102</v>
      </c>
      <c r="L44" s="41">
        <v>2551</v>
      </c>
      <c r="M44" s="41">
        <v>1655</v>
      </c>
      <c r="S44" s="41">
        <v>2551</v>
      </c>
    </row>
    <row r="45" spans="2:19" x14ac:dyDescent="0.2">
      <c r="B45" s="1" t="s">
        <v>107</v>
      </c>
      <c r="L45" s="41">
        <v>1703</v>
      </c>
      <c r="M45" s="41">
        <v>1397</v>
      </c>
      <c r="S45" s="41">
        <v>1703</v>
      </c>
    </row>
    <row r="46" spans="2:19" x14ac:dyDescent="0.2">
      <c r="B46" s="1" t="s">
        <v>108</v>
      </c>
      <c r="L46" s="41">
        <f t="shared" ref="L46" si="2">+SUM(L41:L45)</f>
        <v>64378</v>
      </c>
      <c r="M46" s="41">
        <f>+SUM(M41:M45)</f>
        <v>62342</v>
      </c>
      <c r="S46" s="41">
        <f t="shared" ref="S46" si="3">+SUM(S41:S45)</f>
        <v>64378</v>
      </c>
    </row>
    <row r="47" spans="2:19" x14ac:dyDescent="0.2">
      <c r="L47" s="41"/>
      <c r="M47" s="41"/>
      <c r="S47" s="41"/>
    </row>
    <row r="48" spans="2:19" x14ac:dyDescent="0.2">
      <c r="B48" s="1" t="s">
        <v>109</v>
      </c>
      <c r="L48" s="41">
        <v>20817</v>
      </c>
      <c r="M48" s="41">
        <v>20247</v>
      </c>
      <c r="S48" s="41">
        <v>20817</v>
      </c>
    </row>
    <row r="49" spans="2:19" s="2" customFormat="1" x14ac:dyDescent="0.2">
      <c r="B49" s="2" t="s">
        <v>123</v>
      </c>
      <c r="L49" s="40">
        <v>6301</v>
      </c>
      <c r="M49" s="40">
        <v>4690</v>
      </c>
      <c r="S49" s="40">
        <v>6301</v>
      </c>
    </row>
    <row r="50" spans="2:19" s="2" customFormat="1" x14ac:dyDescent="0.2">
      <c r="B50" s="2" t="s">
        <v>110</v>
      </c>
      <c r="L50" s="40">
        <v>3114</v>
      </c>
      <c r="M50" s="40">
        <v>3539</v>
      </c>
      <c r="S50" s="40">
        <v>3114</v>
      </c>
    </row>
    <row r="51" spans="2:19" s="2" customFormat="1" x14ac:dyDescent="0.2">
      <c r="B51" s="2" t="s">
        <v>111</v>
      </c>
      <c r="L51" s="40">
        <v>0</v>
      </c>
      <c r="M51" s="40">
        <v>3103</v>
      </c>
      <c r="S51" s="40">
        <v>0</v>
      </c>
    </row>
    <row r="52" spans="2:19" x14ac:dyDescent="0.2">
      <c r="B52" s="1" t="s">
        <v>112</v>
      </c>
      <c r="L52" s="41">
        <v>180</v>
      </c>
      <c r="M52" s="41">
        <v>180</v>
      </c>
      <c r="S52" s="41">
        <v>180</v>
      </c>
    </row>
    <row r="53" spans="2:19" x14ac:dyDescent="0.2">
      <c r="B53" s="1" t="s">
        <v>113</v>
      </c>
      <c r="L53" s="41">
        <v>401</v>
      </c>
      <c r="M53" s="41">
        <v>338</v>
      </c>
      <c r="S53" s="41">
        <v>401</v>
      </c>
    </row>
    <row r="54" spans="2:19" x14ac:dyDescent="0.2">
      <c r="B54" s="1" t="s">
        <v>114</v>
      </c>
      <c r="L54" s="41">
        <v>436</v>
      </c>
      <c r="M54" s="41">
        <v>332</v>
      </c>
      <c r="S54" s="41">
        <v>436</v>
      </c>
    </row>
    <row r="55" spans="2:19" x14ac:dyDescent="0.2">
      <c r="B55" s="1" t="s">
        <v>115</v>
      </c>
      <c r="L55" s="41">
        <f>+SUM(L48:L54)</f>
        <v>31249</v>
      </c>
      <c r="M55" s="41">
        <f>+SUM(M48:M54)</f>
        <v>32429</v>
      </c>
      <c r="S55" s="41">
        <f>+SUM(S48:S54)</f>
        <v>31249</v>
      </c>
    </row>
    <row r="56" spans="2:19" x14ac:dyDescent="0.2">
      <c r="B56" s="1" t="s">
        <v>110</v>
      </c>
      <c r="L56" s="41">
        <v>457</v>
      </c>
      <c r="M56" s="41">
        <v>0</v>
      </c>
      <c r="S56" s="41">
        <v>457</v>
      </c>
    </row>
    <row r="57" spans="2:19" x14ac:dyDescent="0.2">
      <c r="B57" s="1" t="s">
        <v>113</v>
      </c>
      <c r="L57" s="41">
        <v>462</v>
      </c>
      <c r="M57" s="41">
        <v>418</v>
      </c>
      <c r="S57" s="41">
        <v>462</v>
      </c>
    </row>
    <row r="58" spans="2:19" x14ac:dyDescent="0.2">
      <c r="B58" s="1" t="s">
        <v>116</v>
      </c>
      <c r="L58" s="41">
        <v>59</v>
      </c>
      <c r="M58" s="41">
        <v>58</v>
      </c>
      <c r="S58" s="41">
        <v>59</v>
      </c>
    </row>
    <row r="59" spans="2:19" x14ac:dyDescent="0.2">
      <c r="B59" s="1" t="s">
        <v>117</v>
      </c>
      <c r="L59" s="41">
        <f t="shared" ref="L59" si="4">+SUM(L55:L58)</f>
        <v>32227</v>
      </c>
      <c r="M59" s="41">
        <f>+SUM(M55:M58)</f>
        <v>32905</v>
      </c>
      <c r="S59" s="41">
        <f t="shared" ref="S59" si="5">+SUM(S55:S58)</f>
        <v>32227</v>
      </c>
    </row>
    <row r="60" spans="2:19" x14ac:dyDescent="0.2">
      <c r="L60" s="41"/>
      <c r="M60" s="41"/>
      <c r="S60" s="41"/>
    </row>
    <row r="61" spans="2:19" x14ac:dyDescent="0.2">
      <c r="B61" s="1" t="s">
        <v>118</v>
      </c>
      <c r="L61" s="41">
        <v>32151</v>
      </c>
      <c r="M61" s="41">
        <v>29437</v>
      </c>
      <c r="S61" s="41">
        <v>32151</v>
      </c>
    </row>
    <row r="62" spans="2:19" x14ac:dyDescent="0.2">
      <c r="B62" s="1" t="s">
        <v>119</v>
      </c>
      <c r="L62" s="41">
        <f>+L61+L59</f>
        <v>64378</v>
      </c>
      <c r="M62" s="41">
        <f>+M61+M59</f>
        <v>62342</v>
      </c>
      <c r="S62" s="41">
        <f>+S61+S59</f>
        <v>64378</v>
      </c>
    </row>
    <row r="64" spans="2:19" x14ac:dyDescent="0.2">
      <c r="B64" s="1" t="s">
        <v>120</v>
      </c>
      <c r="L64" s="41">
        <f>+L46-L59</f>
        <v>32151</v>
      </c>
      <c r="M64" s="41">
        <f>+M46-M59</f>
        <v>29437</v>
      </c>
      <c r="S64" s="41">
        <f>+S46-S59</f>
        <v>32151</v>
      </c>
    </row>
    <row r="65" spans="2:19" x14ac:dyDescent="0.2">
      <c r="B65" s="1" t="s">
        <v>121</v>
      </c>
      <c r="L65" s="1">
        <f>+L64/L18</f>
        <v>3.6169422882213973</v>
      </c>
      <c r="M65" s="1">
        <f>+M64/M18</f>
        <v>1.8747293338428226</v>
      </c>
      <c r="S65" s="1">
        <f>+S64/S18</f>
        <v>2.6239288337549986</v>
      </c>
    </row>
    <row r="67" spans="2:19" x14ac:dyDescent="0.2">
      <c r="B67" s="1" t="s">
        <v>5</v>
      </c>
      <c r="L67" s="41">
        <f>+L35</f>
        <v>5167</v>
      </c>
      <c r="M67" s="41">
        <f>+M35</f>
        <v>3955</v>
      </c>
      <c r="S67" s="41">
        <f>+S35</f>
        <v>5167</v>
      </c>
    </row>
    <row r="68" spans="2:19" x14ac:dyDescent="0.2">
      <c r="B68" s="1" t="s">
        <v>6</v>
      </c>
      <c r="L68" s="41">
        <f>+L49+L50+L51</f>
        <v>9415</v>
      </c>
      <c r="M68" s="41">
        <f>+M49+M50+M51</f>
        <v>11332</v>
      </c>
      <c r="S68" s="41">
        <f>+S49+S50+S51</f>
        <v>9415</v>
      </c>
    </row>
    <row r="69" spans="2:19" x14ac:dyDescent="0.2">
      <c r="B69" s="1" t="s">
        <v>7</v>
      </c>
      <c r="L69" s="41">
        <f>+L67-L68</f>
        <v>-4248</v>
      </c>
      <c r="M69" s="41">
        <f>+M67-M68</f>
        <v>-7377</v>
      </c>
      <c r="S69" s="41">
        <f>+S67-S68</f>
        <v>-4248</v>
      </c>
    </row>
    <row r="71" spans="2:19" x14ac:dyDescent="0.2">
      <c r="B71" s="1" t="s">
        <v>122</v>
      </c>
    </row>
    <row r="72" spans="2:19" x14ac:dyDescent="0.2">
      <c r="B72" s="1" t="s">
        <v>4</v>
      </c>
    </row>
    <row r="73" spans="2:19" x14ac:dyDescent="0.2">
      <c r="B73" s="1" t="s">
        <v>8</v>
      </c>
    </row>
  </sheetData>
  <hyperlinks>
    <hyperlink ref="L1" r:id="rId1" xr:uid="{9742351E-3BA9-48E2-BDCE-68E5090786FB}"/>
    <hyperlink ref="S1" r:id="rId2" xr:uid="{1A71E389-670A-4FDF-8F08-DF89B973E4EA}"/>
    <hyperlink ref="M1" r:id="rId3" xr:uid="{DE73F1B9-9C70-4402-A043-B9E43253C3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2024-10-31T11:13:44Z</dcterms:created>
  <dcterms:modified xsi:type="dcterms:W3CDTF">2024-10-31T12:08:57Z</dcterms:modified>
</cp:coreProperties>
</file>