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64B1336-28E6-474A-AF0D-0190664D256F}" xr6:coauthVersionLast="36" xr6:coauthVersionMax="36" xr10:uidLastSave="{00000000-0000-0000-0000-000000000000}"/>
  <bookViews>
    <workbookView xWindow="0" yWindow="0" windowWidth="15705" windowHeight="8475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7" i="1"/>
  <c r="C36" i="1"/>
  <c r="D11" i="1"/>
  <c r="D10" i="1"/>
  <c r="D9" i="1"/>
  <c r="D7" i="1"/>
  <c r="C10" i="1"/>
  <c r="C9" i="1"/>
  <c r="J91" i="2"/>
  <c r="J92" i="2" s="1"/>
  <c r="I91" i="2"/>
  <c r="J90" i="2"/>
  <c r="I90" i="2"/>
  <c r="I92" i="2" s="1"/>
  <c r="K92" i="2"/>
  <c r="K91" i="2"/>
  <c r="K90" i="2"/>
  <c r="C35" i="1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I87" i="2" l="1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K50" i="2" l="1"/>
  <c r="J50" i="2"/>
  <c r="I50" i="2"/>
  <c r="J57" i="2" l="1"/>
  <c r="K57" i="2"/>
  <c r="C27" i="1"/>
  <c r="J30" i="2"/>
  <c r="K30" i="2"/>
  <c r="J15" i="2"/>
  <c r="I15" i="2"/>
  <c r="K15" i="2"/>
  <c r="K42" i="2" s="1"/>
  <c r="I20" i="2" l="1"/>
  <c r="I42" i="2"/>
  <c r="K20" i="2"/>
  <c r="J20" i="2"/>
  <c r="J42" i="2"/>
  <c r="K23" i="2" l="1"/>
  <c r="K43" i="2"/>
  <c r="J23" i="2"/>
  <c r="J43" i="2"/>
  <c r="I23" i="2"/>
  <c r="I43" i="2"/>
  <c r="C8" i="1"/>
  <c r="C11" i="1"/>
  <c r="I25" i="2" l="1"/>
  <c r="I45" i="2"/>
  <c r="J25" i="2"/>
  <c r="J45" i="2"/>
  <c r="K25" i="2"/>
  <c r="K45" i="2"/>
  <c r="C12" i="1"/>
  <c r="I26" i="2" l="1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<sst xmlns="http://schemas.openxmlformats.org/spreadsheetml/2006/main" count="163" uniqueCount="140">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</sst>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9" formatCode="0.0\x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0" fontId="2" fillId="5" borderId="0" xfId="0" applyFont="1" applyFill="1"/>
    <xf numFmtId="14" fontId="4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169" fontId="1" fillId="4" borderId="0" xfId="0" applyNumberFormat="1" applyFont="1" applyFill="1" applyBorder="1" applyAlignment="1">
      <alignment horizontal="center"/>
    </xf>
    <xf numFmtId="169" fontId="1" fillId="4" borderId="5" xfId="0" applyNumberFormat="1" applyFont="1" applyFill="1" applyBorder="1" applyAlignment="1">
      <alignment horizontal="center"/>
    </xf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 applyAlignment="1"/>
    <xf numFmtId="0" fontId="1" fillId="4" borderId="5" xfId="0" applyFont="1" applyFill="1" applyBorder="1" applyAlignme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B2:X42"/>
  <sheetViews>
    <sheetView tabSelected="1" workbookViewId="0">
      <selection activeCell="C39" sqref="C39:D39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G2" s="20" t="s">
        <v>25</v>
      </c>
      <c r="H2" s="21"/>
      <c r="I2" s="21"/>
      <c r="J2" s="21"/>
      <c r="K2" s="21"/>
      <c r="L2" s="21"/>
      <c r="M2" s="21"/>
      <c r="N2" s="21"/>
      <c r="O2" s="21"/>
      <c r="P2" s="22"/>
    </row>
    <row r="3" spans="2:24" x14ac:dyDescent="0.2">
      <c r="B3" s="2" t="s">
        <v>1</v>
      </c>
      <c r="G3" s="23" t="s">
        <v>129</v>
      </c>
      <c r="H3" s="24"/>
      <c r="I3" s="24"/>
      <c r="J3" s="24"/>
      <c r="K3" s="24"/>
      <c r="L3" s="24"/>
      <c r="M3" s="24"/>
      <c r="N3" s="24"/>
      <c r="O3" s="24"/>
      <c r="P3" s="25"/>
    </row>
    <row r="5" spans="2:24" x14ac:dyDescent="0.2">
      <c r="B5" s="35" t="s">
        <v>2</v>
      </c>
      <c r="C5" s="36"/>
      <c r="D5" s="37"/>
      <c r="G5" s="35" t="s">
        <v>10</v>
      </c>
      <c r="H5" s="36"/>
      <c r="I5" s="36"/>
      <c r="J5" s="36"/>
      <c r="K5" s="36"/>
      <c r="L5" s="36"/>
      <c r="M5" s="36"/>
      <c r="N5" s="37"/>
      <c r="Q5" s="38" t="s">
        <v>38</v>
      </c>
      <c r="R5" s="38"/>
      <c r="S5" s="38"/>
      <c r="T5" s="38"/>
      <c r="X5" s="26" t="s">
        <v>29</v>
      </c>
    </row>
    <row r="6" spans="2:24" x14ac:dyDescent="0.2">
      <c r="B6" s="3" t="s">
        <v>3</v>
      </c>
      <c r="C6" s="4">
        <v>3.2490000000000001</v>
      </c>
      <c r="D6" s="14"/>
      <c r="G6" s="77">
        <v>45536</v>
      </c>
      <c r="H6" s="78" t="s">
        <v>11</v>
      </c>
      <c r="I6" s="78"/>
      <c r="J6" s="78"/>
      <c r="K6" s="78"/>
      <c r="L6" s="78"/>
      <c r="M6" s="78"/>
      <c r="N6" s="79"/>
      <c r="Q6" s="39" t="s">
        <v>39</v>
      </c>
      <c r="R6" s="39"/>
      <c r="S6" s="39"/>
      <c r="T6" s="39"/>
    </row>
    <row r="7" spans="2:24" x14ac:dyDescent="0.2">
      <c r="B7" s="3" t="s">
        <v>4</v>
      </c>
      <c r="C7" s="16">
        <v>193.41571500000001</v>
      </c>
      <c r="D7" s="14" t="str">
        <f>+$C$30</f>
        <v>FY23</v>
      </c>
      <c r="G7" s="8"/>
      <c r="H7" s="78"/>
      <c r="I7" s="78"/>
      <c r="J7" s="78"/>
      <c r="K7" s="78"/>
      <c r="L7" s="78"/>
      <c r="M7" s="78"/>
      <c r="N7" s="79"/>
      <c r="Q7" s="1" t="s">
        <v>44</v>
      </c>
      <c r="T7" s="1">
        <v>2023</v>
      </c>
    </row>
    <row r="8" spans="2:24" x14ac:dyDescent="0.2">
      <c r="B8" s="3" t="s">
        <v>5</v>
      </c>
      <c r="C8" s="16">
        <f>C6*C7</f>
        <v>628.40765803500005</v>
      </c>
      <c r="D8" s="14"/>
      <c r="G8" s="77">
        <v>45505</v>
      </c>
      <c r="H8" s="78" t="s">
        <v>12</v>
      </c>
      <c r="I8" s="78"/>
      <c r="J8" s="78"/>
      <c r="K8" s="78"/>
      <c r="L8" s="78"/>
      <c r="M8" s="78"/>
      <c r="N8" s="79"/>
      <c r="Q8" s="1" t="s">
        <v>45</v>
      </c>
      <c r="T8" s="1">
        <v>2024</v>
      </c>
    </row>
    <row r="9" spans="2:24" x14ac:dyDescent="0.2">
      <c r="B9" s="3" t="s">
        <v>6</v>
      </c>
      <c r="C9" s="16">
        <f>+'Financial Model'!K90</f>
        <v>42.207000000000001</v>
      </c>
      <c r="D9" s="14" t="str">
        <f t="shared" ref="D9:D11" si="0">+$C$30</f>
        <v>FY23</v>
      </c>
      <c r="G9" s="8"/>
      <c r="H9" s="78"/>
      <c r="I9" s="78"/>
      <c r="J9" s="78"/>
      <c r="K9" s="78"/>
      <c r="L9" s="78"/>
      <c r="M9" s="78"/>
      <c r="N9" s="79"/>
      <c r="Q9" s="1" t="s">
        <v>46</v>
      </c>
    </row>
    <row r="10" spans="2:24" x14ac:dyDescent="0.2">
      <c r="B10" s="3" t="s">
        <v>7</v>
      </c>
      <c r="C10" s="16">
        <f>+'Financial Model'!K91</f>
        <v>6.4249999999999998</v>
      </c>
      <c r="D10" s="14" t="str">
        <f t="shared" si="0"/>
        <v>FY23</v>
      </c>
      <c r="G10" s="77">
        <v>45444</v>
      </c>
      <c r="H10" s="78" t="s">
        <v>36</v>
      </c>
      <c r="I10" s="78"/>
      <c r="J10" s="78"/>
      <c r="K10" s="78"/>
      <c r="L10" s="78"/>
      <c r="M10" s="78"/>
      <c r="N10" s="79"/>
      <c r="Q10" s="1" t="s">
        <v>136</v>
      </c>
      <c r="T10" s="1">
        <v>2021</v>
      </c>
      <c r="W10" s="2" t="s">
        <v>133</v>
      </c>
    </row>
    <row r="11" spans="2:24" x14ac:dyDescent="0.2">
      <c r="B11" s="3" t="s">
        <v>8</v>
      </c>
      <c r="C11" s="16">
        <f>C9-C10</f>
        <v>35.782000000000004</v>
      </c>
      <c r="D11" s="14" t="str">
        <f t="shared" si="0"/>
        <v>FY23</v>
      </c>
      <c r="G11" s="8"/>
      <c r="H11" s="78"/>
      <c r="I11" s="78"/>
      <c r="J11" s="78"/>
      <c r="K11" s="78"/>
      <c r="L11" s="78"/>
      <c r="M11" s="78"/>
      <c r="N11" s="79"/>
      <c r="Q11" s="1" t="s">
        <v>127</v>
      </c>
      <c r="W11" s="1" t="s">
        <v>134</v>
      </c>
    </row>
    <row r="12" spans="2:24" x14ac:dyDescent="0.2">
      <c r="B12" s="5" t="s">
        <v>9</v>
      </c>
      <c r="C12" s="17">
        <f>C8-C11</f>
        <v>592.62565803500001</v>
      </c>
      <c r="D12" s="15"/>
      <c r="G12" s="8"/>
      <c r="H12" s="78"/>
      <c r="I12" s="78"/>
      <c r="J12" s="78"/>
      <c r="K12" s="78"/>
      <c r="L12" s="78"/>
      <c r="M12" s="78"/>
      <c r="N12" s="79"/>
      <c r="Q12" s="1" t="s">
        <v>128</v>
      </c>
      <c r="T12" s="1">
        <v>2020</v>
      </c>
      <c r="W12" s="1" t="s">
        <v>135</v>
      </c>
    </row>
    <row r="13" spans="2:24" x14ac:dyDescent="0.2">
      <c r="B13" s="73" t="s">
        <v>94</v>
      </c>
      <c r="C13" s="74">
        <v>0.76</v>
      </c>
      <c r="D13" s="72"/>
      <c r="G13" s="8"/>
      <c r="H13" s="78"/>
      <c r="I13" s="78"/>
      <c r="J13" s="78"/>
      <c r="K13" s="78"/>
      <c r="L13" s="78"/>
      <c r="M13" s="78"/>
      <c r="N13" s="79"/>
      <c r="Q13" s="1" t="s">
        <v>137</v>
      </c>
      <c r="T13" s="1">
        <v>2014</v>
      </c>
    </row>
    <row r="14" spans="2:24" x14ac:dyDescent="0.2">
      <c r="G14" s="8"/>
      <c r="H14" s="78"/>
      <c r="I14" s="78"/>
      <c r="J14" s="78"/>
      <c r="K14" s="78"/>
      <c r="L14" s="78"/>
      <c r="M14" s="78"/>
      <c r="N14" s="79"/>
      <c r="Q14" s="1" t="s">
        <v>126</v>
      </c>
    </row>
    <row r="15" spans="2:24" x14ac:dyDescent="0.2">
      <c r="B15" s="35" t="s">
        <v>13</v>
      </c>
      <c r="C15" s="36"/>
      <c r="D15" s="37"/>
      <c r="G15" s="8"/>
      <c r="H15" s="78"/>
      <c r="I15" s="78"/>
      <c r="J15" s="78"/>
      <c r="K15" s="78"/>
      <c r="L15" s="78"/>
      <c r="M15" s="78"/>
      <c r="N15" s="79"/>
    </row>
    <row r="16" spans="2:24" x14ac:dyDescent="0.2">
      <c r="B16" s="6" t="s">
        <v>14</v>
      </c>
      <c r="C16" s="31"/>
      <c r="D16" s="32"/>
      <c r="G16" s="8"/>
      <c r="H16" s="78"/>
      <c r="I16" s="78"/>
      <c r="J16" s="78"/>
      <c r="K16" s="78"/>
      <c r="L16" s="78"/>
      <c r="M16" s="78"/>
      <c r="N16" s="79"/>
      <c r="Q16" s="39" t="s">
        <v>40</v>
      </c>
      <c r="R16" s="39"/>
      <c r="S16" s="39"/>
      <c r="T16" s="39"/>
    </row>
    <row r="17" spans="2:24" x14ac:dyDescent="0.2">
      <c r="B17" s="6" t="s">
        <v>15</v>
      </c>
      <c r="C17" s="31"/>
      <c r="D17" s="32"/>
      <c r="G17" s="8"/>
      <c r="H17" s="78"/>
      <c r="I17" s="78"/>
      <c r="J17" s="78"/>
      <c r="K17" s="78"/>
      <c r="L17" s="78"/>
      <c r="M17" s="78"/>
      <c r="N17" s="79"/>
      <c r="Q17" s="1" t="s">
        <v>41</v>
      </c>
      <c r="W17" s="2" t="s">
        <v>138</v>
      </c>
    </row>
    <row r="18" spans="2:24" x14ac:dyDescent="0.2">
      <c r="B18" s="6" t="s">
        <v>16</v>
      </c>
      <c r="C18" s="31"/>
      <c r="D18" s="32"/>
      <c r="G18" s="8"/>
      <c r="H18" s="78"/>
      <c r="I18" s="78"/>
      <c r="J18" s="78"/>
      <c r="K18" s="78"/>
      <c r="L18" s="78"/>
      <c r="M18" s="78"/>
      <c r="N18" s="79"/>
      <c r="Q18" s="1" t="s">
        <v>42</v>
      </c>
      <c r="W18" s="56" t="s">
        <v>139</v>
      </c>
    </row>
    <row r="19" spans="2:24" x14ac:dyDescent="0.2">
      <c r="B19" s="7" t="s">
        <v>17</v>
      </c>
      <c r="C19" s="40"/>
      <c r="D19" s="41"/>
      <c r="G19" s="8">
        <v>2012</v>
      </c>
      <c r="H19" s="78" t="s">
        <v>132</v>
      </c>
      <c r="I19" s="78"/>
      <c r="J19" s="78"/>
      <c r="K19" s="78"/>
      <c r="L19" s="78"/>
      <c r="M19" s="78"/>
      <c r="N19" s="79"/>
      <c r="Q19" s="1" t="s">
        <v>43</v>
      </c>
      <c r="X19" s="56"/>
    </row>
    <row r="20" spans="2:24" x14ac:dyDescent="0.2">
      <c r="G20" s="8"/>
      <c r="H20" s="78"/>
      <c r="I20" s="78"/>
      <c r="J20" s="78"/>
      <c r="K20" s="78"/>
      <c r="L20" s="78"/>
      <c r="M20" s="78"/>
      <c r="N20" s="79"/>
      <c r="X20" s="56"/>
    </row>
    <row r="21" spans="2:24" x14ac:dyDescent="0.2">
      <c r="G21" s="8">
        <v>2009</v>
      </c>
      <c r="H21" s="78" t="s">
        <v>131</v>
      </c>
      <c r="I21" s="78"/>
      <c r="J21" s="78"/>
      <c r="K21" s="78"/>
      <c r="L21" s="78"/>
      <c r="M21" s="78"/>
      <c r="N21" s="79"/>
      <c r="X21" s="56"/>
    </row>
    <row r="22" spans="2:24" x14ac:dyDescent="0.2">
      <c r="B22" s="35" t="s">
        <v>18</v>
      </c>
      <c r="C22" s="36"/>
      <c r="D22" s="37"/>
      <c r="G22" s="9"/>
      <c r="H22" s="24"/>
      <c r="I22" s="24"/>
      <c r="J22" s="24"/>
      <c r="K22" s="24"/>
      <c r="L22" s="24"/>
      <c r="M22" s="24"/>
      <c r="N22" s="25"/>
    </row>
    <row r="23" spans="2:24" x14ac:dyDescent="0.2">
      <c r="B23" s="8" t="s">
        <v>19</v>
      </c>
      <c r="C23" s="31" t="s">
        <v>27</v>
      </c>
      <c r="D23" s="32"/>
    </row>
    <row r="24" spans="2:24" x14ac:dyDescent="0.2">
      <c r="B24" s="8" t="s">
        <v>20</v>
      </c>
      <c r="C24" s="31">
        <v>2012</v>
      </c>
      <c r="D24" s="32"/>
      <c r="E24" s="62" t="s">
        <v>130</v>
      </c>
    </row>
    <row r="25" spans="2:24" x14ac:dyDescent="0.2">
      <c r="B25" s="8" t="s">
        <v>21</v>
      </c>
      <c r="C25" s="42">
        <v>45444</v>
      </c>
      <c r="D25" s="32"/>
    </row>
    <row r="26" spans="2:24" x14ac:dyDescent="0.2">
      <c r="B26" s="8"/>
      <c r="C26" s="31"/>
      <c r="D26" s="32"/>
    </row>
    <row r="27" spans="2:24" x14ac:dyDescent="0.2">
      <c r="B27" s="8" t="s">
        <v>26</v>
      </c>
      <c r="C27" s="31">
        <f>+'Financial Model'!K50</f>
        <v>103</v>
      </c>
      <c r="D27" s="32"/>
    </row>
    <row r="28" spans="2:24" x14ac:dyDescent="0.2">
      <c r="B28" s="8"/>
      <c r="C28" s="10"/>
      <c r="D28" s="11"/>
    </row>
    <row r="29" spans="2:24" x14ac:dyDescent="0.2">
      <c r="B29" s="8"/>
      <c r="C29" s="10"/>
      <c r="D29" s="11"/>
    </row>
    <row r="30" spans="2:24" x14ac:dyDescent="0.2">
      <c r="B30" s="8" t="s">
        <v>22</v>
      </c>
      <c r="C30" s="10" t="s">
        <v>28</v>
      </c>
      <c r="D30" s="76"/>
    </row>
    <row r="31" spans="2:24" x14ac:dyDescent="0.2">
      <c r="B31" s="9" t="s">
        <v>23</v>
      </c>
      <c r="C31" s="33" t="s">
        <v>37</v>
      </c>
      <c r="D31" s="34"/>
    </row>
    <row r="34" spans="2:4" x14ac:dyDescent="0.2">
      <c r="B34" s="35" t="s">
        <v>24</v>
      </c>
      <c r="C34" s="36"/>
      <c r="D34" s="37"/>
    </row>
    <row r="35" spans="2:4" x14ac:dyDescent="0.2">
      <c r="B35" s="8" t="s">
        <v>89</v>
      </c>
      <c r="C35" s="70">
        <f>C6/'Financial Model'!K88</f>
        <v>1.2244021194329087E-2</v>
      </c>
      <c r="D35" s="71"/>
    </row>
    <row r="36" spans="2:4" x14ac:dyDescent="0.2">
      <c r="B36" s="8" t="s">
        <v>90</v>
      </c>
      <c r="C36" s="70">
        <f>+C8/('Financial Model'!K13*Main!C13)</f>
        <v>3.110840911014797</v>
      </c>
      <c r="D36" s="71"/>
    </row>
    <row r="37" spans="2:4" x14ac:dyDescent="0.2">
      <c r="B37" s="8" t="s">
        <v>92</v>
      </c>
      <c r="C37" s="70">
        <f>+C12/('Financial Model'!K13*Main!C13)</f>
        <v>2.9337073130156908</v>
      </c>
      <c r="D37" s="71"/>
    </row>
    <row r="38" spans="2:4" x14ac:dyDescent="0.2">
      <c r="B38" s="8" t="s">
        <v>91</v>
      </c>
      <c r="C38" s="70">
        <f>+C6/('Financial Model'!K26*Main!C13)</f>
        <v>15.061074686431013</v>
      </c>
      <c r="D38" s="71"/>
    </row>
    <row r="39" spans="2:4" x14ac:dyDescent="0.2">
      <c r="B39" s="8" t="s">
        <v>93</v>
      </c>
      <c r="C39" s="70">
        <f>C12/('Financial Model'!K25*Main!C13)</f>
        <v>24.698169348715048</v>
      </c>
      <c r="D39" s="71"/>
    </row>
    <row r="40" spans="2:4" x14ac:dyDescent="0.2">
      <c r="B40" s="8"/>
      <c r="C40" s="10"/>
      <c r="D40" s="11"/>
    </row>
    <row r="41" spans="2:4" x14ac:dyDescent="0.2">
      <c r="B41" s="8"/>
      <c r="C41" s="10"/>
      <c r="D41" s="11"/>
    </row>
    <row r="42" spans="2:4" x14ac:dyDescent="0.2">
      <c r="B42" s="9"/>
      <c r="C42" s="12"/>
      <c r="D42" s="13"/>
    </row>
  </sheetData>
  <mergeCells count="23">
    <mergeCell ref="C16:D16"/>
    <mergeCell ref="C17:D17"/>
    <mergeCell ref="C18:D18"/>
    <mergeCell ref="C38:D38"/>
    <mergeCell ref="C39:D39"/>
    <mergeCell ref="C37:D37"/>
    <mergeCell ref="C36:D36"/>
    <mergeCell ref="C35:D35"/>
    <mergeCell ref="C27:D27"/>
    <mergeCell ref="C31:D31"/>
    <mergeCell ref="B34:D34"/>
    <mergeCell ref="Q5:T5"/>
    <mergeCell ref="Q6:T6"/>
    <mergeCell ref="Q16:T16"/>
    <mergeCell ref="C19:D19"/>
    <mergeCell ref="B22:D22"/>
    <mergeCell ref="C23:D23"/>
    <mergeCell ref="C24:D24"/>
    <mergeCell ref="C25:D25"/>
    <mergeCell ref="C26:D26"/>
    <mergeCell ref="B5:D5"/>
    <mergeCell ref="G5:N5"/>
    <mergeCell ref="B15:D15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6" sqref="K26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30"/>
    <col min="6" max="16384" width="9.140625" style="1"/>
  </cols>
  <sheetData>
    <row r="1" spans="1:13" s="27" customFormat="1" x14ac:dyDescent="0.2">
      <c r="B1" s="45" t="s">
        <v>63</v>
      </c>
      <c r="D1" s="27" t="s">
        <v>30</v>
      </c>
      <c r="E1" s="28" t="s">
        <v>31</v>
      </c>
      <c r="F1" s="27" t="s">
        <v>32</v>
      </c>
      <c r="I1" s="27" t="s">
        <v>61</v>
      </c>
      <c r="J1" s="27" t="s">
        <v>33</v>
      </c>
      <c r="K1" s="27" t="s">
        <v>28</v>
      </c>
      <c r="L1" s="27" t="s">
        <v>34</v>
      </c>
      <c r="M1" s="27" t="s">
        <v>35</v>
      </c>
    </row>
    <row r="2" spans="1:13" s="18" customFormat="1" x14ac:dyDescent="0.2">
      <c r="A2" s="19"/>
      <c r="E2" s="29"/>
      <c r="I2" s="44">
        <v>44561</v>
      </c>
      <c r="J2" s="44">
        <v>44926</v>
      </c>
      <c r="K2" s="18" t="s">
        <v>62</v>
      </c>
    </row>
    <row r="3" spans="1:13" s="18" customFormat="1" x14ac:dyDescent="0.2">
      <c r="A3" s="19"/>
      <c r="E3" s="29"/>
    </row>
    <row r="4" spans="1:13" s="63" customFormat="1" x14ac:dyDescent="0.2">
      <c r="B4" s="64" t="s">
        <v>80</v>
      </c>
      <c r="E4" s="65"/>
      <c r="I4" s="66">
        <v>75.173000000000002</v>
      </c>
      <c r="J4" s="66">
        <v>64.546000000000006</v>
      </c>
      <c r="K4" s="66">
        <v>104.75</v>
      </c>
    </row>
    <row r="5" spans="1:13" s="63" customFormat="1" x14ac:dyDescent="0.2">
      <c r="B5" s="64" t="s">
        <v>81</v>
      </c>
      <c r="E5" s="65"/>
      <c r="I5" s="66">
        <v>12.337</v>
      </c>
      <c r="J5" s="66">
        <v>30.446999999999999</v>
      </c>
      <c r="K5" s="66">
        <v>45.277999999999999</v>
      </c>
    </row>
    <row r="6" spans="1:13" s="63" customFormat="1" x14ac:dyDescent="0.2">
      <c r="B6" s="64" t="s">
        <v>82</v>
      </c>
      <c r="E6" s="65"/>
      <c r="I6" s="66">
        <v>22.186</v>
      </c>
      <c r="J6" s="66">
        <v>49.491999999999997</v>
      </c>
      <c r="K6" s="66">
        <v>60.317</v>
      </c>
    </row>
    <row r="7" spans="1:13" s="63" customFormat="1" x14ac:dyDescent="0.2">
      <c r="B7" s="64" t="s">
        <v>83</v>
      </c>
      <c r="E7" s="65"/>
      <c r="I7" s="66">
        <v>30.890999999999998</v>
      </c>
      <c r="J7" s="66">
        <v>43.374000000000002</v>
      </c>
      <c r="K7" s="66">
        <v>55.451999999999998</v>
      </c>
    </row>
    <row r="8" spans="1:13" s="2" customFormat="1" x14ac:dyDescent="0.2">
      <c r="B8" s="2" t="s">
        <v>88</v>
      </c>
      <c r="E8" s="43"/>
      <c r="I8" s="67" t="s">
        <v>66</v>
      </c>
      <c r="J8" s="67" t="s">
        <v>66</v>
      </c>
      <c r="K8" s="67" t="s">
        <v>66</v>
      </c>
    </row>
    <row r="9" spans="1:13" s="63" customFormat="1" x14ac:dyDescent="0.2">
      <c r="B9" s="64" t="s">
        <v>84</v>
      </c>
      <c r="E9" s="65"/>
      <c r="I9" s="66">
        <v>83.522999999999996</v>
      </c>
      <c r="J9" s="66">
        <v>150.065</v>
      </c>
      <c r="K9" s="66">
        <v>212.279</v>
      </c>
    </row>
    <row r="10" spans="1:13" s="63" customFormat="1" x14ac:dyDescent="0.2">
      <c r="B10" s="64" t="s">
        <v>85</v>
      </c>
      <c r="E10" s="65"/>
      <c r="I10" s="66">
        <v>26.780999999999999</v>
      </c>
      <c r="J10" s="66">
        <v>9.5730000000000004</v>
      </c>
      <c r="K10" s="66">
        <v>8.7870000000000008</v>
      </c>
    </row>
    <row r="11" spans="1:13" s="63" customFormat="1" x14ac:dyDescent="0.2">
      <c r="B11" s="64" t="s">
        <v>86</v>
      </c>
      <c r="E11" s="65"/>
      <c r="I11" s="66">
        <v>28.062999999999999</v>
      </c>
      <c r="J11" s="66">
        <v>26.591000000000001</v>
      </c>
      <c r="K11" s="66">
        <v>43.484000000000002</v>
      </c>
    </row>
    <row r="12" spans="1:13" s="63" customFormat="1" x14ac:dyDescent="0.2">
      <c r="B12" s="64" t="s">
        <v>87</v>
      </c>
      <c r="E12" s="65"/>
      <c r="I12" s="66">
        <v>2.2200000000000002</v>
      </c>
      <c r="J12" s="66">
        <v>1.63</v>
      </c>
      <c r="K12" s="66">
        <v>1.2470000000000001</v>
      </c>
    </row>
    <row r="13" spans="1:13" s="2" customFormat="1" x14ac:dyDescent="0.2">
      <c r="B13" s="2" t="s">
        <v>47</v>
      </c>
      <c r="E13" s="43"/>
      <c r="I13" s="46">
        <v>140.58699999999999</v>
      </c>
      <c r="J13" s="46">
        <v>187.85900000000001</v>
      </c>
      <c r="K13" s="46">
        <v>265.79700000000003</v>
      </c>
    </row>
    <row r="14" spans="1:13" x14ac:dyDescent="0.2">
      <c r="B14" s="1" t="s">
        <v>48</v>
      </c>
      <c r="I14" s="47">
        <v>98.67</v>
      </c>
      <c r="J14" s="47">
        <v>145.57900000000001</v>
      </c>
      <c r="K14" s="47">
        <v>199.84200000000001</v>
      </c>
    </row>
    <row r="15" spans="1:13" s="2" customFormat="1" x14ac:dyDescent="0.2">
      <c r="B15" s="2" t="s">
        <v>49</v>
      </c>
      <c r="E15" s="43"/>
      <c r="I15" s="46">
        <f>+I13-I14</f>
        <v>41.916999999999987</v>
      </c>
      <c r="J15" s="46">
        <f>+J13-J14</f>
        <v>42.28</v>
      </c>
      <c r="K15" s="46">
        <f>+K13-K14</f>
        <v>65.955000000000013</v>
      </c>
    </row>
    <row r="16" spans="1:13" x14ac:dyDescent="0.2">
      <c r="B16" s="1" t="s">
        <v>50</v>
      </c>
      <c r="I16" s="47">
        <v>11.792999999999999</v>
      </c>
      <c r="J16" s="47">
        <v>13.794</v>
      </c>
      <c r="K16" s="47">
        <v>17.649999999999999</v>
      </c>
    </row>
    <row r="17" spans="2:11" x14ac:dyDescent="0.2">
      <c r="B17" s="1" t="s">
        <v>51</v>
      </c>
      <c r="I17" s="47">
        <v>11.124000000000001</v>
      </c>
      <c r="J17" s="47">
        <v>9.2509999999999994</v>
      </c>
      <c r="K17" s="47">
        <v>10.582000000000001</v>
      </c>
    </row>
    <row r="18" spans="2:11" x14ac:dyDescent="0.2">
      <c r="B18" s="1" t="s">
        <v>52</v>
      </c>
      <c r="I18" s="47">
        <v>-0.27200000000000002</v>
      </c>
      <c r="J18" s="47">
        <v>0.83299999999999996</v>
      </c>
      <c r="K18" s="47">
        <v>-0.191</v>
      </c>
    </row>
    <row r="19" spans="2:11" x14ac:dyDescent="0.2">
      <c r="B19" s="1" t="s">
        <v>53</v>
      </c>
      <c r="I19" s="47">
        <v>3.6999999999999998E-2</v>
      </c>
      <c r="J19" s="47">
        <v>0</v>
      </c>
      <c r="K19" s="47">
        <v>0</v>
      </c>
    </row>
    <row r="20" spans="2:11" s="2" customFormat="1" x14ac:dyDescent="0.2">
      <c r="B20" s="2" t="s">
        <v>54</v>
      </c>
      <c r="E20" s="43"/>
      <c r="I20" s="46">
        <f t="shared" ref="I20:J20" si="0">+I15-I16-I17+I18+I19</f>
        <v>18.764999999999986</v>
      </c>
      <c r="J20" s="46">
        <f t="shared" si="0"/>
        <v>20.067999999999998</v>
      </c>
      <c r="K20" s="46">
        <f>+K15-K16-K17+K18+K19</f>
        <v>37.532000000000011</v>
      </c>
    </row>
    <row r="21" spans="2:11" x14ac:dyDescent="0.2">
      <c r="B21" s="1" t="s">
        <v>55</v>
      </c>
      <c r="I21" s="47">
        <v>0</v>
      </c>
      <c r="J21" s="47">
        <v>4.9000000000000002E-2</v>
      </c>
      <c r="K21" s="47">
        <v>1.4430000000000001</v>
      </c>
    </row>
    <row r="22" spans="2:11" x14ac:dyDescent="0.2">
      <c r="B22" s="1" t="s">
        <v>56</v>
      </c>
      <c r="I22" s="47">
        <v>0.29199999999999998</v>
      </c>
      <c r="J22" s="47">
        <v>2.9000000000000001E-2</v>
      </c>
      <c r="K22" s="47">
        <v>0.77900000000000003</v>
      </c>
    </row>
    <row r="23" spans="2:11" x14ac:dyDescent="0.2">
      <c r="B23" s="1" t="s">
        <v>57</v>
      </c>
      <c r="I23" s="47">
        <f t="shared" ref="I23:J23" si="1">+I20+I21-I22</f>
        <v>18.472999999999985</v>
      </c>
      <c r="J23" s="47">
        <f t="shared" si="1"/>
        <v>20.087999999999997</v>
      </c>
      <c r="K23" s="47">
        <f>+K20+K21-K22</f>
        <v>38.196000000000005</v>
      </c>
    </row>
    <row r="24" spans="2:11" x14ac:dyDescent="0.2">
      <c r="B24" s="1" t="s">
        <v>58</v>
      </c>
      <c r="I24" s="47">
        <v>3.6219999999999999</v>
      </c>
      <c r="J24" s="47">
        <v>3.0209999999999999</v>
      </c>
      <c r="K24" s="47">
        <v>6.6239999999999997</v>
      </c>
    </row>
    <row r="25" spans="2:11" s="2" customFormat="1" x14ac:dyDescent="0.2">
      <c r="B25" s="2" t="s">
        <v>59</v>
      </c>
      <c r="E25" s="43"/>
      <c r="I25" s="46">
        <f t="shared" ref="I25:J25" si="2">+I23-I24</f>
        <v>14.850999999999985</v>
      </c>
      <c r="J25" s="46">
        <f t="shared" si="2"/>
        <v>17.066999999999997</v>
      </c>
      <c r="K25" s="46">
        <f>+K23-K24</f>
        <v>31.572000000000006</v>
      </c>
    </row>
    <row r="26" spans="2:11" s="52" customFormat="1" x14ac:dyDescent="0.2">
      <c r="B26" s="52" t="s">
        <v>60</v>
      </c>
      <c r="E26" s="53"/>
      <c r="I26" s="52">
        <f>I25/I27</f>
        <v>0.14404182266105395</v>
      </c>
      <c r="J26" s="52">
        <f>J25/J27</f>
        <v>0.15525193075656546</v>
      </c>
      <c r="K26" s="52">
        <f>K25/K27</f>
        <v>0.28384428661332378</v>
      </c>
    </row>
    <row r="27" spans="2:11" s="47" customFormat="1" x14ac:dyDescent="0.2">
      <c r="B27" s="47" t="s">
        <v>4</v>
      </c>
      <c r="E27" s="54"/>
      <c r="I27" s="47">
        <v>103.102</v>
      </c>
      <c r="J27" s="47">
        <v>109.931</v>
      </c>
      <c r="K27" s="47">
        <v>111.23</v>
      </c>
    </row>
    <row r="30" spans="2:11" s="48" customFormat="1" x14ac:dyDescent="0.2">
      <c r="B30" s="48" t="s">
        <v>64</v>
      </c>
      <c r="E30" s="49"/>
      <c r="I30" s="50" t="s">
        <v>66</v>
      </c>
      <c r="J30" s="48">
        <f>J13/I13-1</f>
        <v>0.33624730593867169</v>
      </c>
      <c r="K30" s="48">
        <f>K13/J13-1</f>
        <v>0.41487498602675421</v>
      </c>
    </row>
    <row r="31" spans="2:11" s="68" customFormat="1" x14ac:dyDescent="0.2">
      <c r="B31" s="64" t="s">
        <v>95</v>
      </c>
      <c r="E31" s="69"/>
      <c r="I31" s="50" t="s">
        <v>66</v>
      </c>
      <c r="J31" s="68">
        <f>J4/I4-1</f>
        <v>-0.1413672462187221</v>
      </c>
      <c r="K31" s="68">
        <f>K4/J4-1</f>
        <v>0.62287360951879256</v>
      </c>
    </row>
    <row r="32" spans="2:11" s="68" customFormat="1" x14ac:dyDescent="0.2">
      <c r="B32" s="64" t="s">
        <v>96</v>
      </c>
      <c r="E32" s="69"/>
      <c r="I32" s="50" t="s">
        <v>66</v>
      </c>
      <c r="J32" s="68">
        <f>J5/I5-1</f>
        <v>1.4679419632001296</v>
      </c>
      <c r="K32" s="68">
        <f>K5/J5-1</f>
        <v>0.48710874634610968</v>
      </c>
    </row>
    <row r="33" spans="2:11" s="68" customFormat="1" x14ac:dyDescent="0.2">
      <c r="B33" s="64" t="s">
        <v>97</v>
      </c>
      <c r="E33" s="69"/>
      <c r="I33" s="50" t="s">
        <v>66</v>
      </c>
      <c r="J33" s="68">
        <f>J6/I6-1</f>
        <v>1.2307761651491931</v>
      </c>
      <c r="K33" s="68">
        <f>K6/J6-1</f>
        <v>0.21872221773215883</v>
      </c>
    </row>
    <row r="34" spans="2:11" s="68" customFormat="1" x14ac:dyDescent="0.2">
      <c r="B34" s="64" t="s">
        <v>98</v>
      </c>
      <c r="E34" s="69"/>
      <c r="I34" s="50" t="s">
        <v>66</v>
      </c>
      <c r="J34" s="68">
        <f>J7/I7-1</f>
        <v>0.40409828105273404</v>
      </c>
      <c r="K34" s="68">
        <f>K7/J7-1</f>
        <v>0.2784617512795684</v>
      </c>
    </row>
    <row r="35" spans="2:11" s="68" customFormat="1" x14ac:dyDescent="0.2">
      <c r="B35" s="75" t="s">
        <v>99</v>
      </c>
      <c r="E35" s="69"/>
      <c r="I35" s="50"/>
      <c r="J35" s="50"/>
      <c r="K35" s="50"/>
    </row>
    <row r="36" spans="2:11" x14ac:dyDescent="0.2">
      <c r="B36" s="64" t="s">
        <v>100</v>
      </c>
      <c r="I36" s="50" t="s">
        <v>66</v>
      </c>
      <c r="J36" s="68">
        <f>J9/I9-1</f>
        <v>0.79669073189420891</v>
      </c>
      <c r="K36" s="68">
        <f>K9/J9-1</f>
        <v>0.41458034851564318</v>
      </c>
    </row>
    <row r="37" spans="2:11" x14ac:dyDescent="0.2">
      <c r="B37" s="64" t="s">
        <v>101</v>
      </c>
      <c r="I37" s="50" t="s">
        <v>66</v>
      </c>
      <c r="J37" s="68">
        <f>J10/I10-1</f>
        <v>-0.6425450879354766</v>
      </c>
      <c r="K37" s="68">
        <f>K10/J10-1</f>
        <v>-8.2105922908179196E-2</v>
      </c>
    </row>
    <row r="38" spans="2:11" x14ac:dyDescent="0.2">
      <c r="B38" s="64" t="s">
        <v>102</v>
      </c>
      <c r="I38" s="50" t="s">
        <v>66</v>
      </c>
      <c r="J38" s="68">
        <f>J11/I11-1</f>
        <v>-5.2453408402522772E-2</v>
      </c>
      <c r="K38" s="68">
        <f>K11/J11-1</f>
        <v>0.63529013576021964</v>
      </c>
    </row>
    <row r="39" spans="2:11" x14ac:dyDescent="0.2">
      <c r="B39" s="64" t="s">
        <v>103</v>
      </c>
      <c r="I39" s="50" t="s">
        <v>66</v>
      </c>
      <c r="J39" s="68">
        <f>J12/I12-1</f>
        <v>-0.26576576576576583</v>
      </c>
      <c r="K39" s="68">
        <f>K12/J12-1</f>
        <v>-0.2349693251533741</v>
      </c>
    </row>
    <row r="40" spans="2:11" x14ac:dyDescent="0.2">
      <c r="B40" s="1" t="s">
        <v>65</v>
      </c>
      <c r="I40" s="50" t="s">
        <v>66</v>
      </c>
      <c r="J40" s="50" t="s">
        <v>66</v>
      </c>
      <c r="K40" s="50" t="s">
        <v>66</v>
      </c>
    </row>
    <row r="42" spans="2:11" x14ac:dyDescent="0.2">
      <c r="B42" s="1" t="s">
        <v>67</v>
      </c>
      <c r="I42" s="51">
        <f>I15/I13</f>
        <v>0.29815701309509407</v>
      </c>
      <c r="J42" s="51">
        <f>J15/J13</f>
        <v>0.22506241383165032</v>
      </c>
      <c r="K42" s="51">
        <f>K15/K13</f>
        <v>0.24814049819975398</v>
      </c>
    </row>
    <row r="43" spans="2:11" x14ac:dyDescent="0.2">
      <c r="B43" s="1" t="s">
        <v>68</v>
      </c>
      <c r="I43" s="51">
        <f>I20/I13</f>
        <v>0.13347606819976235</v>
      </c>
      <c r="J43" s="51">
        <f>J20/J13</f>
        <v>0.10682479945065181</v>
      </c>
      <c r="K43" s="51">
        <f>K20/K13</f>
        <v>0.14120550645793598</v>
      </c>
    </row>
    <row r="44" spans="2:11" x14ac:dyDescent="0.2">
      <c r="B44" s="1" t="s">
        <v>69</v>
      </c>
      <c r="I44" s="51">
        <f>I25/I13</f>
        <v>0.10563565621287876</v>
      </c>
      <c r="J44" s="51">
        <f>J25/J13</f>
        <v>9.0850052432941711E-2</v>
      </c>
      <c r="K44" s="51">
        <f>K25/K13</f>
        <v>0.11878237903362342</v>
      </c>
    </row>
    <row r="45" spans="2:11" x14ac:dyDescent="0.2">
      <c r="B45" s="1" t="s">
        <v>70</v>
      </c>
      <c r="I45" s="51">
        <f t="shared" ref="I45:K45" si="3">I24/I23</f>
        <v>0.19606993991230459</v>
      </c>
      <c r="J45" s="51">
        <f t="shared" si="3"/>
        <v>0.1503882915173238</v>
      </c>
      <c r="K45" s="51">
        <f>K24/K23</f>
        <v>0.17342130065975492</v>
      </c>
    </row>
    <row r="49" spans="2:11" x14ac:dyDescent="0.2">
      <c r="B49" s="55" t="s">
        <v>71</v>
      </c>
    </row>
    <row r="50" spans="2:11" s="2" customFormat="1" x14ac:dyDescent="0.2">
      <c r="B50" s="2" t="s">
        <v>78</v>
      </c>
      <c r="E50" s="43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58" customFormat="1" x14ac:dyDescent="0.2">
      <c r="B51" s="57" t="s">
        <v>72</v>
      </c>
      <c r="E51" s="59"/>
      <c r="I51" s="58">
        <v>39</v>
      </c>
      <c r="J51" s="58">
        <v>44</v>
      </c>
      <c r="K51" s="58">
        <v>50</v>
      </c>
    </row>
    <row r="52" spans="2:11" s="58" customFormat="1" x14ac:dyDescent="0.2">
      <c r="B52" s="57" t="s">
        <v>73</v>
      </c>
      <c r="E52" s="59"/>
      <c r="I52" s="58">
        <v>14</v>
      </c>
      <c r="J52" s="58">
        <v>16</v>
      </c>
      <c r="K52" s="58">
        <v>21</v>
      </c>
    </row>
    <row r="53" spans="2:11" s="58" customFormat="1" x14ac:dyDescent="0.2">
      <c r="B53" s="57" t="s">
        <v>74</v>
      </c>
      <c r="E53" s="59"/>
      <c r="I53" s="58">
        <v>8</v>
      </c>
      <c r="J53" s="58">
        <v>10</v>
      </c>
      <c r="K53" s="58">
        <v>11</v>
      </c>
    </row>
    <row r="54" spans="2:11" s="58" customFormat="1" x14ac:dyDescent="0.2">
      <c r="B54" s="57" t="s">
        <v>75</v>
      </c>
      <c r="E54" s="59"/>
      <c r="I54" s="58">
        <v>10</v>
      </c>
      <c r="J54" s="58">
        <v>10</v>
      </c>
      <c r="K54" s="58">
        <v>5</v>
      </c>
    </row>
    <row r="55" spans="2:11" s="58" customFormat="1" x14ac:dyDescent="0.2">
      <c r="B55" s="57" t="s">
        <v>76</v>
      </c>
      <c r="E55" s="59"/>
      <c r="I55" s="58">
        <v>10</v>
      </c>
      <c r="J55" s="58">
        <v>12</v>
      </c>
      <c r="K55" s="58">
        <v>12</v>
      </c>
    </row>
    <row r="56" spans="2:11" s="58" customFormat="1" x14ac:dyDescent="0.2">
      <c r="B56" s="57" t="s">
        <v>77</v>
      </c>
      <c r="E56" s="59"/>
      <c r="I56" s="58">
        <v>4</v>
      </c>
      <c r="J56" s="58">
        <v>4</v>
      </c>
      <c r="K56" s="58">
        <v>4</v>
      </c>
    </row>
    <row r="57" spans="2:11" s="60" customFormat="1" x14ac:dyDescent="0.2">
      <c r="B57" s="60" t="s">
        <v>79</v>
      </c>
      <c r="E57" s="61"/>
      <c r="I57" s="50" t="s">
        <v>66</v>
      </c>
      <c r="J57" s="60">
        <f>J50/I50-1</f>
        <v>0.12941176470588234</v>
      </c>
      <c r="K57" s="60">
        <f>K50/J50-1</f>
        <v>7.2916666666666741E-2</v>
      </c>
    </row>
    <row r="61" spans="2:11" x14ac:dyDescent="0.2">
      <c r="B61" s="55" t="s">
        <v>104</v>
      </c>
    </row>
    <row r="62" spans="2:11" x14ac:dyDescent="0.2">
      <c r="B62" s="1" t="s">
        <v>105</v>
      </c>
      <c r="I62" s="47">
        <v>25.806999999999999</v>
      </c>
      <c r="J62" s="47">
        <v>35.534999999999997</v>
      </c>
      <c r="K62" s="47">
        <v>58.634</v>
      </c>
    </row>
    <row r="63" spans="2:11" x14ac:dyDescent="0.2">
      <c r="B63" s="1" t="s">
        <v>106</v>
      </c>
      <c r="I63" s="47">
        <v>3.5590000000000002</v>
      </c>
      <c r="J63" s="47">
        <v>3.7210000000000001</v>
      </c>
      <c r="K63" s="47">
        <v>5.0780000000000003</v>
      </c>
    </row>
    <row r="64" spans="2:11" x14ac:dyDescent="0.2">
      <c r="B64" s="1" t="s">
        <v>107</v>
      </c>
      <c r="I64" s="47">
        <v>1.679</v>
      </c>
      <c r="J64" s="47">
        <v>1.387</v>
      </c>
      <c r="K64" s="47">
        <v>6.7190000000000003</v>
      </c>
    </row>
    <row r="65" spans="2:11" x14ac:dyDescent="0.2">
      <c r="B65" s="1" t="s">
        <v>108</v>
      </c>
      <c r="I65" s="47">
        <v>0</v>
      </c>
      <c r="J65" s="47">
        <v>0</v>
      </c>
      <c r="K65" s="47">
        <v>2.698</v>
      </c>
    </row>
    <row r="66" spans="2:11" x14ac:dyDescent="0.2">
      <c r="B66" s="1" t="s">
        <v>109</v>
      </c>
      <c r="I66" s="47">
        <f t="shared" ref="I66:J66" si="4">+SUM(I62:I65)</f>
        <v>31.044999999999998</v>
      </c>
      <c r="J66" s="47">
        <f t="shared" si="4"/>
        <v>40.643000000000001</v>
      </c>
      <c r="K66" s="47">
        <f>+SUM(K62:K65)</f>
        <v>73.128999999999991</v>
      </c>
    </row>
    <row r="67" spans="2:11" s="2" customFormat="1" x14ac:dyDescent="0.2">
      <c r="B67" s="2" t="s">
        <v>110</v>
      </c>
      <c r="E67" s="43"/>
      <c r="I67" s="46">
        <v>40.576000000000001</v>
      </c>
      <c r="J67" s="46">
        <v>47.889000000000003</v>
      </c>
      <c r="K67" s="46">
        <v>108.057</v>
      </c>
    </row>
    <row r="68" spans="2:11" x14ac:dyDescent="0.2">
      <c r="B68" s="1" t="s">
        <v>111</v>
      </c>
      <c r="I68" s="47">
        <v>20.734000000000002</v>
      </c>
      <c r="J68" s="47">
        <v>26.027000000000001</v>
      </c>
      <c r="K68" s="47">
        <v>39.76</v>
      </c>
    </row>
    <row r="69" spans="2:11" s="2" customFormat="1" x14ac:dyDescent="0.2">
      <c r="B69" s="2" t="s">
        <v>6</v>
      </c>
      <c r="E69" s="43"/>
      <c r="I69" s="46">
        <v>34.429000000000002</v>
      </c>
      <c r="J69" s="46">
        <v>32.843000000000004</v>
      </c>
      <c r="K69" s="46">
        <v>42.207000000000001</v>
      </c>
    </row>
    <row r="70" spans="2:11" x14ac:dyDescent="0.2">
      <c r="B70" s="1" t="s">
        <v>112</v>
      </c>
      <c r="I70" s="47">
        <v>0</v>
      </c>
      <c r="J70" s="47">
        <v>0</v>
      </c>
      <c r="K70" s="47">
        <v>2.2010000000000001</v>
      </c>
    </row>
    <row r="71" spans="2:11" x14ac:dyDescent="0.2">
      <c r="B71" s="1" t="s">
        <v>113</v>
      </c>
      <c r="I71" s="47">
        <f t="shared" ref="I71:J71" si="5">+I66+SUM(I67:I70)</f>
        <v>126.78400000000001</v>
      </c>
      <c r="J71" s="47">
        <f t="shared" si="5"/>
        <v>147.40199999999999</v>
      </c>
      <c r="K71" s="47">
        <f>+K66+SUM(K67:K70)</f>
        <v>265.35399999999998</v>
      </c>
    </row>
    <row r="72" spans="2:11" x14ac:dyDescent="0.2">
      <c r="I72" s="47"/>
      <c r="J72" s="47"/>
      <c r="K72" s="47"/>
    </row>
    <row r="73" spans="2:11" x14ac:dyDescent="0.2">
      <c r="B73" s="1" t="s">
        <v>114</v>
      </c>
      <c r="I73" s="47">
        <v>22.542999999999999</v>
      </c>
      <c r="J73" s="47">
        <v>26.494</v>
      </c>
      <c r="K73" s="47">
        <v>81.19</v>
      </c>
    </row>
    <row r="74" spans="2:11" x14ac:dyDescent="0.2">
      <c r="B74" s="1" t="s">
        <v>115</v>
      </c>
      <c r="I74" s="47">
        <v>0</v>
      </c>
      <c r="J74" s="47">
        <v>0</v>
      </c>
      <c r="K74" s="47">
        <v>0.44500000000000001</v>
      </c>
    </row>
    <row r="75" spans="2:11" x14ac:dyDescent="0.2">
      <c r="B75" s="1" t="s">
        <v>116</v>
      </c>
      <c r="I75" s="47">
        <v>0.16500000000000001</v>
      </c>
      <c r="J75" s="47">
        <v>0.26300000000000001</v>
      </c>
      <c r="K75" s="47">
        <v>1.252</v>
      </c>
    </row>
    <row r="76" spans="2:11" x14ac:dyDescent="0.2">
      <c r="B76" s="1" t="s">
        <v>117</v>
      </c>
      <c r="I76" s="47">
        <v>0.39</v>
      </c>
      <c r="J76" s="47">
        <v>0.76200000000000001</v>
      </c>
      <c r="K76" s="47">
        <v>0</v>
      </c>
    </row>
    <row r="77" spans="2:11" x14ac:dyDescent="0.2">
      <c r="B77" s="1" t="s">
        <v>118</v>
      </c>
      <c r="I77" s="47">
        <f t="shared" ref="I77:J77" si="6">SUM(I73:I76)</f>
        <v>23.097999999999999</v>
      </c>
      <c r="J77" s="47">
        <f t="shared" si="6"/>
        <v>27.519000000000002</v>
      </c>
      <c r="K77" s="47">
        <f>SUM(K73:K76)</f>
        <v>82.886999999999986</v>
      </c>
    </row>
    <row r="78" spans="2:11" x14ac:dyDescent="0.2">
      <c r="B78" s="1" t="s">
        <v>116</v>
      </c>
      <c r="I78" s="47">
        <v>1.9510000000000001</v>
      </c>
      <c r="J78" s="47">
        <v>1.359</v>
      </c>
      <c r="K78" s="47">
        <v>5.8280000000000003</v>
      </c>
    </row>
    <row r="79" spans="2:11" x14ac:dyDescent="0.2">
      <c r="B79" s="1" t="s">
        <v>119</v>
      </c>
      <c r="I79" s="47">
        <v>6.2140000000000004</v>
      </c>
      <c r="J79" s="47">
        <v>7.673</v>
      </c>
      <c r="K79" s="47">
        <v>10.244</v>
      </c>
    </row>
    <row r="80" spans="2:11" x14ac:dyDescent="0.2">
      <c r="B80" s="1" t="s">
        <v>120</v>
      </c>
      <c r="I80" s="47">
        <v>0</v>
      </c>
      <c r="J80" s="47">
        <v>3.7</v>
      </c>
      <c r="K80" s="47">
        <v>6.4249999999999998</v>
      </c>
    </row>
    <row r="81" spans="2:11" x14ac:dyDescent="0.2">
      <c r="B81" s="1" t="s">
        <v>115</v>
      </c>
      <c r="I81" s="47">
        <v>0</v>
      </c>
      <c r="J81" s="47">
        <v>0</v>
      </c>
      <c r="K81" s="47">
        <v>0.75600000000000001</v>
      </c>
    </row>
    <row r="82" spans="2:11" s="2" customFormat="1" x14ac:dyDescent="0.2">
      <c r="B82" s="2" t="s">
        <v>121</v>
      </c>
      <c r="E82" s="43"/>
      <c r="I82" s="46">
        <f t="shared" ref="I82:J82" si="7">SUM(I77:I81)</f>
        <v>31.262999999999998</v>
      </c>
      <c r="J82" s="46">
        <f t="shared" si="7"/>
        <v>40.251000000000005</v>
      </c>
      <c r="K82" s="46">
        <f>SUM(K77:K81)</f>
        <v>106.13999999999999</v>
      </c>
    </row>
    <row r="83" spans="2:11" x14ac:dyDescent="0.2">
      <c r="I83" s="47"/>
      <c r="J83" s="47"/>
      <c r="K83" s="47"/>
    </row>
    <row r="84" spans="2:11" x14ac:dyDescent="0.2">
      <c r="B84" s="1" t="s">
        <v>125</v>
      </c>
      <c r="I84" s="47">
        <v>95.521000000000001</v>
      </c>
      <c r="J84" s="47">
        <v>107.151</v>
      </c>
      <c r="K84" s="47">
        <v>159.214</v>
      </c>
    </row>
    <row r="85" spans="2:11" x14ac:dyDescent="0.2">
      <c r="B85" s="1" t="s">
        <v>122</v>
      </c>
      <c r="I85" s="47">
        <f>+I84+I82</f>
        <v>126.78399999999999</v>
      </c>
      <c r="J85" s="47">
        <f>+J84+J82</f>
        <v>147.40199999999999</v>
      </c>
      <c r="K85" s="47">
        <f>+K84+K82</f>
        <v>265.35399999999998</v>
      </c>
    </row>
    <row r="86" spans="2:11" x14ac:dyDescent="0.2">
      <c r="I86" s="47"/>
      <c r="K86" s="47"/>
    </row>
    <row r="87" spans="2:11" x14ac:dyDescent="0.2">
      <c r="B87" s="1" t="s">
        <v>123</v>
      </c>
      <c r="I87" s="47">
        <f t="shared" ref="I87:K87" si="8">I71-I82</f>
        <v>95.521000000000015</v>
      </c>
      <c r="J87" s="1">
        <f t="shared" si="8"/>
        <v>107.15099999999998</v>
      </c>
      <c r="K87" s="47">
        <f>K71-K82</f>
        <v>159.214</v>
      </c>
    </row>
    <row r="88" spans="2:11" x14ac:dyDescent="0.2">
      <c r="B88" s="1" t="s">
        <v>124</v>
      </c>
      <c r="I88" s="47">
        <f t="shared" ref="I88:J88" si="9">I87+I82</f>
        <v>126.78400000000002</v>
      </c>
      <c r="J88" s="1">
        <f t="shared" si="9"/>
        <v>147.40199999999999</v>
      </c>
      <c r="K88" s="47">
        <f>K87+K82</f>
        <v>265.35399999999998</v>
      </c>
    </row>
    <row r="90" spans="2:11" x14ac:dyDescent="0.2">
      <c r="B90" s="1" t="s">
        <v>6</v>
      </c>
      <c r="I90" s="47">
        <f t="shared" ref="I90:K90" si="10">+I69</f>
        <v>34.429000000000002</v>
      </c>
      <c r="J90" s="47">
        <f t="shared" si="10"/>
        <v>32.843000000000004</v>
      </c>
      <c r="K90" s="47">
        <f>+K69</f>
        <v>42.207000000000001</v>
      </c>
    </row>
    <row r="91" spans="2:11" x14ac:dyDescent="0.2">
      <c r="B91" s="1" t="s">
        <v>7</v>
      </c>
      <c r="I91" s="47">
        <f t="shared" ref="I91:K91" si="11">+I80</f>
        <v>0</v>
      </c>
      <c r="J91" s="47">
        <f t="shared" si="11"/>
        <v>3.7</v>
      </c>
      <c r="K91" s="47">
        <f>+K80</f>
        <v>6.4249999999999998</v>
      </c>
    </row>
    <row r="92" spans="2:11" s="2" customFormat="1" x14ac:dyDescent="0.2">
      <c r="B92" s="2" t="s">
        <v>8</v>
      </c>
      <c r="E92" s="43"/>
      <c r="I92" s="46">
        <f t="shared" ref="I92:J92" si="12">I90-I91</f>
        <v>34.429000000000002</v>
      </c>
      <c r="J92" s="46">
        <f t="shared" si="12"/>
        <v>29.143000000000004</v>
      </c>
      <c r="K92" s="46">
        <f>K90-K91</f>
        <v>35.782000000000004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O11" sqref="O11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2024-09-17T15:57:07Z</dcterms:modified>
</cp:coreProperties>
</file>