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7211D54-14F0-467D-87D7-E3146C009BB0}" xr6:coauthVersionLast="36" xr6:coauthVersionMax="47" xr10:uidLastSave="{00000000-0000-0000-0000-000000000000}"/>
  <bookViews>
    <workbookView xWindow="2025" yWindow="495" windowWidth="3028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Z17" i="1"/>
  <c r="J17" i="1"/>
  <c r="K17" i="1"/>
  <c r="AL17" i="1"/>
  <c r="AK17" i="1"/>
  <c r="I17" i="1"/>
  <c r="H17" i="1"/>
  <c r="G17" i="1"/>
  <c r="F17" i="1"/>
  <c r="F25" i="1" l="1"/>
  <c r="Q11" i="1" l="1"/>
  <c r="P11" i="1"/>
  <c r="O11" i="1"/>
  <c r="N11" i="1"/>
  <c r="AC26" i="1" l="1"/>
  <c r="AB26" i="1"/>
  <c r="AA26" i="1"/>
  <c r="Z26" i="1"/>
  <c r="K26" i="1"/>
  <c r="J26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6" i="1" l="1"/>
  <c r="AL26" i="1"/>
  <c r="I26" i="1"/>
  <c r="G26" i="1"/>
  <c r="F26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31" i="1"/>
  <c r="F30" i="1"/>
  <c r="P10" i="1" s="1"/>
  <c r="J15" i="1"/>
  <c r="F15" i="1"/>
  <c r="G10" i="1" l="1"/>
  <c r="H10" i="1"/>
  <c r="I10" i="1" l="1"/>
  <c r="L10" i="1"/>
  <c r="AF15" i="1" l="1"/>
  <c r="AF1" i="1" s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<sst xmlns="http://schemas.openxmlformats.org/spreadsheetml/2006/main" count="874" uniqueCount="556">
  <si>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</si>
  <si>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</si>
  <si>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</si>
  <si>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</si>
  <si>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</si>
  <si>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</si>
  <si>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</si>
  <si>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</si>
  <si>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</si>
  <si>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</si>
  <si>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</si>
  <si>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</si>
  <si>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</si>
  <si>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</si>
  <si>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</si>
  <si>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</si>
  <si>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</si>
  <si>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</si>
  <si>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</si>
  <si>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</si>
  <si>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</si>
  <si>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</si>
  <si>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</si>
  <si>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</si>
  <si>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</si>
  <si>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</si>
  <si>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</si>
  <si>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</si>
  <si>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</si>
  <si>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</si>
  <si>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</si>
  <si>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</si>
  <si>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</si>
  <si>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</si>
  <si>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</si>
  <si>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</si>
  <si>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</si>
  <si>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</si>
  <si>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</si>
  <si>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</si>
  <si>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</si>
  <si>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</si>
  <si>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</si>
  <si>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</si>
  <si>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</si>
  <si>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</si>
  <si>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</si>
  <si>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</si>
  <si>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</si>
  <si>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</si>
  <si>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</si>
  <si>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</si>
  <si>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</si>
  <si>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</si>
  <si>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</si>
  <si>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</si>
  <si>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</si>
  <si>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</si>
  <si>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</si>
  <si>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</si>
  <si>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</si>
  <si>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</si>
  <si>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</si>
  <si>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</si>
  <si>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</si>
  <si>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</si>
  <si>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</si>
  <si>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</si>
  <si>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</si>
  <si>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</si>
  <si>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</si>
  <si>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</si>
  <si>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</si>
  <si>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</si>
  <si>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</si>
  <si>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</si>
  <si>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</si>
  <si>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</si>
  <si>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</si>
  <si>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</si>
  <si>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</si>
  <si>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</si>
  <si>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</si>
  <si>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</si>
  <si>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</si>
  <si>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</si>
  <si>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</si>
  <si>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</si>
  <si>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</si>
  <si>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</si>
  <si>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</si>
  <si>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</si>
  <si>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</si>
  <si>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</si>
  <si>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</si>
  <si>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</si>
  <si>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</si>
  <si>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</si>
  <si>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</si>
  <si>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</si>
  <si>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</si>
  <si>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</si>
  <si>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</si>
  <si>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</si>
  <si>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</si>
  <si>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</si>
  <si>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</si>
  <si>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</si>
  <si>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</si>
  <si>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</si>
  <si>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</si>
  <si>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</si>
  <si>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</si>
  <si>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</si>
  <si>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</si>
  <si>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</si>
  <si>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</si>
  <si>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</si>
  <si>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</si>
  <si>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</si>
  <si>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</si>
  <si>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</si>
  <si>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</si>
  <si>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</si>
  <si>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</si>
  <si>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</si>
  <si>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</si>
  <si>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</si>
  <si>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</si>
  <si>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</si>
  <si>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</si>
  <si>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</si>
  <si>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</si>
  <si>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</si>
  <si>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</si>
  <si>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</si>
  <si>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</si>
  <si>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</si>
  <si>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</si>
  <si>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</si>
  <si>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</si>
  <si>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</si>
  <si>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</si>
  <si>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</si>
  <si>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</si>
  <si>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</si>
  <si>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</si>
  <si>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</si>
  <si>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</si>
  <si>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</si>
  <si>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</si>
  <si>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</si>
  <si>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</si>
  <si>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</si>
  <si>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</si>
  <si>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</si>
  <si>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</si>
  <si>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</si>
  <si>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</si>
  <si>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</si>
  <si>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</si>
  <si>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</si>
  <si>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</si>
  <si>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</si>
  <si>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</si>
  <si>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</si>
  <si>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</si>
  <si>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</si>
  <si>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</si>
  <si>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</si>
  <si>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</si>
  <si>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</si>
  <si>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</si>
  <si>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</si>
  <si>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</si>
  <si>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</si>
  <si>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</si>
  <si>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</si>
  <si>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</si>
  <si>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</si>
  <si>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</si>
  <si>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</si>
  <si>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</si>
  <si>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</si>
  <si>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</si>
  <si>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</si>
  <si>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</si>
  <si>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</si>
  <si>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</si>
  <si>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</si>
  <si>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</si>
  <si>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</si>
  <si>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</si>
  <si>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</si>
  <si>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</si>
  <si>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</si>
  <si>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</si>
  <si>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</si>
  <si>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</si>
  <si>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</si>
  <si>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</si>
  <si>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</si>
  <si>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</si>
  <si>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</si>
  <si>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</si>
  <si>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</si>
  <si>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</si>
  <si>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</si>
  <si>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</si>
  <si>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</si>
  <si>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</si>
  <si>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</si>
  <si>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</si>
  <si>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</si>
  <si>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</si>
  <si>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</si>
  <si>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</si>
  <si>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</si>
  <si>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</si>
  <si>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</si>
  <si>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</si>
  <si>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</si>
  <si>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</si>
  <si>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</si>
  <si>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</si>
  <si>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</si>
  <si>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</si>
  <si>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</si>
  <si>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</si>
  <si>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</si>
  <si>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</si>
  <si>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</si>
  <si>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</si>
  <si>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</si>
  <si>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</si>
  <si>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</si>
  <si>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</si>
  <si>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</si>
  <si>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</si>
  <si>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</si>
  <si>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</si>
  <si>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</si>
  <si>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</si>
  <si>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</si>
  <si>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</si>
  <si>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</si>
  <si>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</si>
  <si>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</si>
  <si>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</si>
  <si>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</si>
  <si>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</si>
  <si>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</si>
  <si>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</si>
  <si>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</si>
  <si>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</si>
  <si>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</si>
  <si>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</si>
  <si>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</si>
  <si>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</si>
  <si>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</si>
  <si>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</si>
  <si>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</si>
  <si>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</si>
  <si>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</si>
  <si>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</si>
  <si>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</si>
  <si>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</si>
  <si>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</si>
  <si>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</si>
  <si>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</si>
  <si>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</si>
  <si>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</si>
  <si>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</si>
  <si>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</si>
  <si>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</si>
  <si>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</si>
  <si>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</si>
  <si>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</si>
  <si>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</si>
  <si>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</si>
  <si>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</si>
  <si>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</si>
  <si>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</si>
  <si>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</si>
  <si>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</si>
  <si>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</si>
  <si>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</si>
  <si>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</si>
  <si>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</si>
  <si>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</si>
  <si>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</si>
  <si>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</si>
  <si>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</si>
  <si>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</si>
  <si>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</si>
  <si>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</si>
  <si>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</si>
  <si>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</si>
  <si>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</si>
  <si>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</si>
  <si>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</si>
  <si>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</si>
  <si>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</si>
  <si>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</si>
  <si>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</si>
  <si>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</si>
  <si>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</si>
  <si>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</si>
  <si>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</si>
  <si>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</si>
  <si>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</si>
  <si>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</si>
  <si>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</si>
  <si>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</si>
  <si>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</si>
  <si>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</si>
  <si>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</si>
  <si>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</si>
  <si>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</si>
  <si>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</si>
  <si>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</si>
  <si>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</si>
  <si>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</si>
  <si>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</si>
  <si>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</si>
  <si>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</si>
  <si>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</si>
  <si>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</si>
  <si>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</si>
  <si>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</si>
  <si>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</si>
  <si>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</si>
  <si>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</si>
  <si>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</si>
  <si>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</si>
  <si>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</si>
  <si>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</si>
  <si>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</si>
  <si>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</si>
  <si>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</si>
  <si>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</si>
  <si>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</si>
  <si>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</si>
  <si>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</si>
  <si>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</si>
  <si>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</si>
  <si>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</si>
  <si>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</si>
  <si>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</si>
  <si>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</si>
  <si>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</si>
  <si>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</si>
  <si>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</si>
  <si>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</si>
  <si>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</si>
  <si>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</si>
  <si>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</si>
  <si>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</si>
  <si>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</si>
  <si>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</si>
  <si>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</si>
  <si>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</si>
  <si>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</si>
  <si>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</si>
  <si>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</si>
  <si>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</si>
  <si>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</si>
  <si>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</si>
  <si>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</si>
  <si>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</si>
  <si>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</si>
  <si>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</si>
  <si>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</si>
  <si>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</si>
  <si>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</si>
  <si>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</si>
  <si>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</si>
  <si>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</si>
  <si>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</si>
  <si>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</si>
  <si>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</si>
  <si>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</si>
  <si>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</si>
  <si>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</si>
  <si>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</si>
  <si>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</si>
  <si>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</si>
  <si>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</si>
  <si>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</si>
  <si>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</si>
  <si>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</si>
  <si>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</si>
  <si>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</si>
  <si>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</si>
  <si>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</si>
  <si>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</si>
  <si>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</si>
  <si>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</si>
  <si>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</si>
  <si>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</si>
  <si>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</si>
  <si>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</si>
  <si>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</si>
  <si>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</si>
  <si>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</si>
  <si>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</si>
  <si>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</si>
  <si>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</si>
  <si>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</si>
  <si>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</si>
  <si>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</si>
  <si>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</si>
  <si>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</si>
  <si>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</si>
  <si>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</si>
  <si>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</si>
  <si>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</si>
  <si>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</si>
  <si>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</si>
  <si>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</si>
  <si>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</si>
  <si>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</si>
  <si>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</si>
  <si>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</si>
  <si>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</si>
  <si>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</si>
  <si>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</si>
  <si>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</si>
  <si>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</si>
  <si>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</si>
  <si>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</si>
  <si>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</si>
  <si>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</si>
  <si>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</si>
  <si>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</si>
  <si>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</si>
  <si>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</si>
  <si>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</si>
  <si>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</si>
  <si>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</si>
  <si>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</si>
  <si>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</si>
  <si>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</si>
  <si>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</si>
  <si>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</si>
  <si>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</si>
  <si>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</si>
  <si>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</si>
  <si>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</si>
  <si>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</si>
  <si>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</si>
  <si>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</si>
  <si>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</si>
  <si>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</si>
  <si>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</si>
  <si>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</si>
  <si>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</si>
  <si>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</si>
  <si>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</si>
  <si>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</si>
  <si>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</si>
  <si>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</si>
  <si>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</si>
  <si>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</si>
  <si>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</si>
  <si>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</si>
  <si>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</si>
  <si>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</si>
  <si>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</si>
  <si>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</si>
  <si>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</si>
  <si>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</si>
  <si>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</si>
  <si>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</si>
  <si>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</si>
  <si>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</si>
  <si>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</si>
  <si>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</si>
  <si>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</si>
  <si>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</si>
  <si>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</si>
  <si>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</si>
  <si>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</si>
  <si>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</si>
  <si>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</si>
  <si>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</si>
  <si>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</si>
  <si>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</si>
  <si>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</si>
  <si>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</si>
  <si>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</si>
  <si>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</si>
  <si>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</si>
  <si>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</si>
  <si>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</si>
  <si>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</si>
  <si>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</si>
  <si>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</si>
  <si>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</si>
  <si>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</si>
  <si>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</si>
  <si>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</si>
  <si>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</si>
  <si>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</si>
  <si>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</si>
  <si>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</si>
  <si>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</si>
  <si>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</si>
  <si>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</si>
  <si>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</si>
  <si>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</si>
  <si>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</si>
  <si>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</si>
  <si>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</si>
  <si>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</si>
  <si>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</si>
  <si>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</si>
  <si>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</si>
  <si>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</si>
  <si>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</si>
  <si>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</si>
  <si>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</si>
  <si>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</si>
  <si>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</si>
  <si>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</si>
  <si>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</si>
  <si>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</si>
  <si>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</si>
  <si>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</si>
  <si>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</si>
  <si>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</si>
  <si>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</si>
  <si>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</si>
  <si>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</si>
  <si>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</si>
  <si>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</si>
  <si>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</si>
  <si>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</si>
  <si>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</si>
  <si>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</si>
  <si>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</si>
  <si>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</si>
  <si>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</si>
  <si>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</si>
  <si>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</si>
  <si>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</si>
  <si>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</si>
  <si>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</si>
  <si>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</si>
  <si>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</si>
  <si>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</si>
  <si>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</si>
  <si>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</si>
  <si>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</si>
  <si>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</si>
  <si>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&amp;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</si>
</sst>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0" fontId="14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1.05</v>
          </cell>
        </row>
        <row r="8">
          <cell r="C8">
            <v>85.9730256</v>
          </cell>
        </row>
        <row r="11">
          <cell r="C11">
            <v>8.3000000000000007</v>
          </cell>
        </row>
        <row r="12">
          <cell r="C12">
            <v>77.673025600000003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3.4217191894273076</v>
          </cell>
        </row>
        <row r="35">
          <cell r="C35">
            <v>3.7873579559471304</v>
          </cell>
        </row>
        <row r="37">
          <cell r="C37">
            <v>0.82745934167468738</v>
          </cell>
        </row>
        <row r="38">
          <cell r="C38">
            <v>9.7478359051562061E-2</v>
          </cell>
        </row>
        <row r="39">
          <cell r="C39">
            <v>-2.3858614238227163</v>
          </cell>
        </row>
        <row r="42">
          <cell r="C42">
            <v>4.0934845655588719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7.1242499999999991</v>
          </cell>
        </row>
        <row r="11">
          <cell r="C11">
            <v>0</v>
          </cell>
        </row>
        <row r="12">
          <cell r="C12">
            <v>7.1242499999999991</v>
          </cell>
        </row>
        <row r="23">
          <cell r="C23" t="str">
            <v>Salford, UK</v>
          </cell>
        </row>
        <row r="24">
          <cell r="C24">
            <v>2013</v>
          </cell>
        </row>
        <row r="28">
          <cell r="C28" t="str">
            <v>FH123</v>
          </cell>
          <cell r="D28">
            <v>44903</v>
          </cell>
        </row>
      </sheetData>
      <sheetData sheetId="1">
        <row r="17">
          <cell r="K17">
            <v>0.48510270107591608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6"/>
  <sheetViews>
    <sheetView tabSelected="1" zoomScaleNormal="100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M18" sqref="AM1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4" width="9.140625" style="4"/>
    <col min="25" max="30" width="9.140625" style="1"/>
    <col min="31" max="31" width="11" style="1" bestFit="1" customWidth="1"/>
    <col min="32" max="34" width="9.140625" style="4"/>
    <col min="35" max="35" width="9.140625" style="1"/>
    <col min="36" max="36" width="11.7109375" style="1" bestFit="1" customWidth="1"/>
    <col min="37" max="37" width="9.140625" style="1"/>
    <col min="38" max="38" width="20.7109375" style="1" bestFit="1" customWidth="1"/>
    <col min="39" max="39" width="36.7109375" style="4" bestFit="1" customWidth="1"/>
    <col min="40" max="16384" width="9.140625" style="1"/>
  </cols>
  <sheetData>
    <row r="1" spans="1:39" x14ac:dyDescent="0.2">
      <c r="D1" s="1"/>
      <c r="F1" s="145" t="s">
        <v>499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03">
        <f>AVERAGE(R3:R16)</f>
        <v>14.358780236518021</v>
      </c>
      <c r="S1" s="103">
        <f>AVERAGE(S3:S16)</f>
        <v>13.239858522385651</v>
      </c>
      <c r="T1" s="103">
        <f>AVERAGE(T3:T16)</f>
        <v>2.7693868744418757</v>
      </c>
      <c r="U1" s="116">
        <f t="shared" ref="U1:AC1" si="0">AVERAGE(U3:U16)</f>
        <v>4.375835462356302E-2</v>
      </c>
      <c r="V1" s="87"/>
      <c r="W1" s="116">
        <f t="shared" si="0"/>
        <v>0.16126232154194811</v>
      </c>
      <c r="X1" s="116">
        <f t="shared" si="0"/>
        <v>4.5363007282483075E-2</v>
      </c>
      <c r="Y1" s="116">
        <f t="shared" si="0"/>
        <v>0.10365206955102663</v>
      </c>
      <c r="Z1" s="88">
        <f>AVERAGE(Z3:Z17)</f>
        <v>0.4699002996883378</v>
      </c>
      <c r="AA1" s="88">
        <f t="shared" si="0"/>
        <v>5.2828508022252425E-2</v>
      </c>
      <c r="AB1" s="88">
        <f t="shared" si="0"/>
        <v>3.4164885601284008E-2</v>
      </c>
      <c r="AC1" s="88">
        <f t="shared" si="0"/>
        <v>0.2038844317873604</v>
      </c>
      <c r="AD1" s="87"/>
      <c r="AE1" s="89" t="s">
        <v>537</v>
      </c>
      <c r="AF1" s="88">
        <f>AVERAGE(AF3:AF16)</f>
        <v>0.25991330080014247</v>
      </c>
      <c r="AG1" s="88">
        <f>AVERAGE(AG3:AG16)</f>
        <v>6.8784613474935238E-2</v>
      </c>
      <c r="AH1" s="88">
        <f>AVERAGE(AH3:AH16)</f>
        <v>0.23738960451454302</v>
      </c>
      <c r="AI1" s="90">
        <f>AVERAGE(AI3:AI16)</f>
        <v>668.36363636363637</v>
      </c>
      <c r="AJ1" s="131">
        <f>AVERAGE(AJ3:AJ16)</f>
        <v>3.8389198675346181</v>
      </c>
      <c r="AK1" s="90"/>
    </row>
    <row r="2" spans="1:39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[1]Main!$C$6*$E$30</f>
        <v>87.498599999999996</v>
      </c>
      <c r="G3" s="49">
        <f>[1]Main!$C$8*$E$30</f>
        <v>137119.05606</v>
      </c>
      <c r="H3" s="49">
        <f>[1]Main!$C$11*$E$30</f>
        <v>2029.35</v>
      </c>
      <c r="I3" s="49">
        <f>[1]Main!$C$12*$E$30</f>
        <v>135089.70606</v>
      </c>
      <c r="J3" s="4" t="str">
        <f>[1]Main!$C$28</f>
        <v>FQ123</v>
      </c>
      <c r="K3" s="138">
        <f>[1]Main!$D$28</f>
        <v>44833</v>
      </c>
      <c r="L3" s="50">
        <f>[1]Main!$C$33</f>
        <v>26.920059874297088</v>
      </c>
      <c r="O3" s="56">
        <f>'[1]Financial Model'!$AD$21*1000*E30</f>
        <v>5018.1799999999939</v>
      </c>
      <c r="P3" s="56">
        <f>'[1]Financial Model'!$AC$21*1000*E30</f>
        <v>4753.409999999998</v>
      </c>
      <c r="Q3" s="56">
        <f>'[1]Financial Model'!$AB$21*1000*E30</f>
        <v>2107.37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[1]Main!$C$26*E30</f>
        <v>8019.46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[2]Main!$C$6*$E$30</f>
        <v>27.572599999999998</v>
      </c>
      <c r="G4" s="49">
        <f>[2]Main!$C$8*$E$30</f>
        <v>10689.566148799999</v>
      </c>
      <c r="H4" s="49">
        <f>[2]Main!$C$11*$E$30</f>
        <v>-3872.8090499999998</v>
      </c>
      <c r="I4" s="49">
        <f>[2]Main!$C$12*$E$30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Model'!$AA$22*E30</f>
        <v>1151.127829999999</v>
      </c>
      <c r="P4" s="56">
        <f>'[2]Financial Model'!$Z$22*$E$30</f>
        <v>338.51467000000116</v>
      </c>
      <c r="Q4" s="56">
        <f>'[2]Financial Model'!$Y$22*$E$30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[2]Main!$C$26*E30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9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41">
        <f>[5]Main!$C$38</f>
        <v>0.14142624775276086</v>
      </c>
      <c r="V7" s="101"/>
      <c r="W7" s="101">
        <f>'[5]Financial Model'!$U$28</f>
        <v>0.3254903042506827</v>
      </c>
      <c r="X7" s="101">
        <f>'[5]Financial Model'!$T$28</f>
        <v>-8.3918734522666405E-2</v>
      </c>
      <c r="Y7" s="101">
        <f>'[5]Financial Model'!$S$28</f>
        <v>6.9018612064075224E-2</v>
      </c>
      <c r="Z7" s="101">
        <f>'[5]Financial Model'!$U$31</f>
        <v>0.43466588974673792</v>
      </c>
      <c r="AA7" s="101">
        <f>'[5]Financial Model'!$U$32</f>
        <v>6.8757413689051639E-2</v>
      </c>
      <c r="AB7" s="101">
        <f>'[5]Financial Model'!$U$33</f>
        <v>5.3461802592970245E-2</v>
      </c>
      <c r="AC7" s="101">
        <f>'[5]Financial Model'!$U$34</f>
        <v>0.2345053635280096</v>
      </c>
      <c r="AE7" s="100">
        <f>[5]Main!$C$27</f>
        <v>1277.5999999999999</v>
      </c>
      <c r="AF7" s="101">
        <f>'[5]Financial Model'!$U$76</f>
        <v>0.16505562648185301</v>
      </c>
      <c r="AG7" s="98"/>
      <c r="AH7" s="101">
        <f>'[5]Financial Model'!$U$78</f>
        <v>0.26587309845379059</v>
      </c>
      <c r="AI7" s="98">
        <f>[5]Main!$C$26</f>
        <v>0</v>
      </c>
      <c r="AJ7" s="98"/>
      <c r="AK7" s="98">
        <f>[5]Main!$C$24</f>
        <v>1982</v>
      </c>
      <c r="AL7" s="98" t="str">
        <f>[5]Main!$C$23</f>
        <v>Mansfiled, UK</v>
      </c>
      <c r="AM7" s="98" t="s">
        <v>550</v>
      </c>
    </row>
    <row r="8" spans="1:39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[6]Main!$C$6*E30</f>
        <v>6.8806999999999992</v>
      </c>
      <c r="G8" s="49">
        <f>[6]Main!$C$8*E30</f>
        <v>3126.0533853999996</v>
      </c>
      <c r="H8" s="49">
        <f>[6]Main!$C$11*$E$30</f>
        <v>149.62410000000008</v>
      </c>
      <c r="I8" s="49">
        <f>[6]Main!$C$12*$E$30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Model'!$AA$20*$E$30</f>
        <v>-455.81691000000001</v>
      </c>
      <c r="P8" s="56">
        <f>'[6]Financial Model'!$Z$20*$E$30</f>
        <v>76.477859999999353</v>
      </c>
      <c r="Q8" s="56">
        <f>'[6]Financial Model'!$Y$20*$E$30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9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[6]Main!$C$27*E30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[7]Main!$C$6*E30</f>
        <v>21.189900000000002</v>
      </c>
      <c r="G9" s="49">
        <f>[7]Main!$C$8*$E$30</f>
        <v>1953.161232984</v>
      </c>
      <c r="H9" s="49">
        <f>[7]Main!$C$11*E30</f>
        <v>322.90402999999998</v>
      </c>
      <c r="I9" s="49">
        <f>[7]Main!$C$12*E30</f>
        <v>1630.2572029840001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36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[7]Main!$C$26*E30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[8]Main!$C$6*E30</f>
        <v>10.723599999999999</v>
      </c>
      <c r="G10" s="49">
        <f>[8]Main!$C$8*E30</f>
        <v>1932.2747603999996</v>
      </c>
      <c r="H10" s="49">
        <f>[8]Main!$C$11*$E$30</f>
        <v>-230.99563999999998</v>
      </c>
      <c r="I10" s="49">
        <f>[8]Main!$C$12*$E$30</f>
        <v>2163.2704003999997</v>
      </c>
      <c r="J10" s="4" t="str">
        <f>[8]Main!$C$28</f>
        <v>Q222</v>
      </c>
      <c r="K10" s="138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Model'!$Z$17*E30</f>
        <v>348.28957999999989</v>
      </c>
      <c r="P10" s="56">
        <f>'[8]Financial Model'!$Y$17*F30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9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[8]Main!$C$26*E30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9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30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[10]Main!$C$6*E30</f>
        <v>18.7746</v>
      </c>
      <c r="G12" s="49">
        <f>[10]Main!$C$8*E30</f>
        <v>929.07985559999986</v>
      </c>
      <c r="H12" s="49">
        <f>[10]Main!$C$11*E30</f>
        <v>123.55711999999997</v>
      </c>
      <c r="I12" s="49">
        <f>[10]Main!$C$12*E30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Model'!$X$18*E30</f>
        <v>218.29829999999976</v>
      </c>
      <c r="P12" s="56">
        <f>'[10]Financial Model'!$W$18*$E$30</f>
        <v>-94.637430000000123</v>
      </c>
      <c r="Q12" s="56">
        <f>'[10]Financial Model'!$V$18*$E$30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9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Model'!$Q$41*E30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9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40">
        <f>[12]Main!$C$35</f>
        <v>-0.16806005801057861</v>
      </c>
      <c r="V14" s="114"/>
      <c r="W14" s="114">
        <f>'[12]Financial Model'!$T$23</f>
        <v>0.20588400900900905</v>
      </c>
      <c r="X14" s="110"/>
      <c r="Y14" s="110"/>
      <c r="Z14" s="114">
        <f>'[12]Financial Model'!$T$26</f>
        <v>0.55486890948567691</v>
      </c>
      <c r="AA14" s="114">
        <f>'[12]Financial Model'!$T$27</f>
        <v>-8.0487007680993719E-2</v>
      </c>
      <c r="AB14" s="114">
        <f>'[12]Financial Model'!$T$28</f>
        <v>-8.2866014521513875E-2</v>
      </c>
      <c r="AC14" s="114">
        <f>'[12]Financial Model'!$T$29</f>
        <v>0.19258416742493159</v>
      </c>
      <c r="AE14" s="115">
        <f>[12]Main!$C$26</f>
        <v>103.071</v>
      </c>
      <c r="AF14" s="114">
        <f>'[12]Financial Model'!$T$74</f>
        <v>0.17328795191694746</v>
      </c>
      <c r="AG14" s="110"/>
      <c r="AH14" s="114">
        <f>'[12]Financial Model'!$T$76</f>
        <v>0.24063455746737328</v>
      </c>
      <c r="AI14" s="110">
        <f>[12]Main!$C$25</f>
        <v>85</v>
      </c>
      <c r="AJ14" s="110"/>
      <c r="AK14" s="110">
        <f>[12]Main!$C$24</f>
        <v>1987</v>
      </c>
      <c r="AL14" s="110" t="str">
        <f>[12]Main!$C$23</f>
        <v>London, UK</v>
      </c>
      <c r="AM14" s="110" t="s">
        <v>547</v>
      </c>
    </row>
    <row r="15" spans="1:39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1.05</v>
      </c>
      <c r="G15" s="49">
        <f>[13]Main!$C$8</f>
        <v>85.9730256</v>
      </c>
      <c r="H15" s="49">
        <f>[13]Main!$C$11</f>
        <v>8.3000000000000007</v>
      </c>
      <c r="I15" s="49">
        <f>[13]Main!$C$12</f>
        <v>77.673025600000003</v>
      </c>
      <c r="J15" s="4" t="str">
        <f>[13]Main!$C$29</f>
        <v>FY22</v>
      </c>
      <c r="K15" s="85">
        <f>[13]Main!$D$29</f>
        <v>44841</v>
      </c>
      <c r="L15" s="50">
        <f>[13]Main!$C$34</f>
        <v>3.4217191894273076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3.7873579559471304</v>
      </c>
      <c r="S15" s="51">
        <f>[13]Main!$C$39</f>
        <v>-2.3858614238227163</v>
      </c>
      <c r="T15" s="51">
        <f>[13]Main!$C$37</f>
        <v>0.82745934167468738</v>
      </c>
      <c r="U15" s="139">
        <f>[13]Main!$C$38</f>
        <v>9.7478359051562061E-2</v>
      </c>
      <c r="V15" s="53">
        <f xml:space="preserve"> '[13]Financial Model'!$T$21</f>
        <v>9.6205718395971918E-2</v>
      </c>
      <c r="W15" s="53">
        <f>'[13]Financial Model'!$S$21</f>
        <v>-0.21053378762066999</v>
      </c>
      <c r="X15" s="53">
        <f>'[13]Financial Model'!$R$21</f>
        <v>-0.19192382700470356</v>
      </c>
      <c r="Y15" s="53">
        <f>'[13]Financial Model'!$Q$21</f>
        <v>-3.4403669724769603E-4</v>
      </c>
      <c r="Z15" s="53">
        <f>'[13]Financial Model'!$J$33</f>
        <v>0.5523088023088023</v>
      </c>
      <c r="AA15" s="53">
        <f>'[13]Financial Model'!T34</f>
        <v>4.2486876640420002E-2</v>
      </c>
      <c r="AB15" s="53">
        <f>'[13]Financial Model'!T35</f>
        <v>3.7237532808399004E-2</v>
      </c>
      <c r="AC15" s="53">
        <f>'[13]Financial Model'!T36</f>
        <v>-0.26815642458100508</v>
      </c>
      <c r="AE15" s="56">
        <f>[13]Main!$C$27</f>
        <v>132.69999999999999</v>
      </c>
      <c r="AF15" s="53">
        <f>'[13]Financial Model'!T79</f>
        <v>-0.10519217801753222</v>
      </c>
      <c r="AG15" s="53">
        <f>'[13]Financial Model'!$K$80</f>
        <v>-0.16750313676286088</v>
      </c>
      <c r="AH15" s="53">
        <f>'[13]Financial Model'!$T$82</f>
        <v>0.2176837270341207</v>
      </c>
      <c r="AI15" s="57">
        <f>[13]Main!$C$26</f>
        <v>220</v>
      </c>
      <c r="AJ15" s="130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137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2">
      <c r="B17" s="3" t="s">
        <v>503</v>
      </c>
      <c r="C17" s="1" t="s">
        <v>504</v>
      </c>
      <c r="D17" s="4" t="s">
        <v>489</v>
      </c>
      <c r="E17" s="4" t="s">
        <v>15</v>
      </c>
      <c r="F17" s="7">
        <f>[16]Main!$C$6</f>
        <v>0.13569999999999999</v>
      </c>
      <c r="G17" s="49">
        <f>[16]Main!$C$8</f>
        <v>7.1242499999999991</v>
      </c>
      <c r="H17" s="49">
        <f>[16]Main!$C$11</f>
        <v>0</v>
      </c>
      <c r="I17" s="49">
        <f>[16]Main!$C$12</f>
        <v>7.1242499999999991</v>
      </c>
      <c r="J17" s="4" t="str">
        <f>[16]Main!$C$28</f>
        <v>FH123</v>
      </c>
      <c r="K17" s="85">
        <f>[16]Main!$D$28</f>
        <v>44903</v>
      </c>
      <c r="L17" s="56"/>
      <c r="M17" s="56"/>
      <c r="N17" s="56"/>
      <c r="Z17" s="53">
        <f>'[16]Financial Model'!$K$17</f>
        <v>0.48510270107591608</v>
      </c>
      <c r="AK17" s="4">
        <f>[16]Main!$C$24</f>
        <v>2013</v>
      </c>
      <c r="AL17" s="4" t="str">
        <f>[16]Main!$C$23</f>
        <v>Salford, UK</v>
      </c>
      <c r="AM17" s="4" t="s">
        <v>555</v>
      </c>
    </row>
    <row r="18" spans="2:39" x14ac:dyDescent="0.2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2">
      <c r="B19" s="1" t="s">
        <v>12</v>
      </c>
      <c r="C19" s="1" t="s">
        <v>494</v>
      </c>
      <c r="D19" s="4" t="s">
        <v>13</v>
      </c>
      <c r="E19" s="4" t="s">
        <v>15</v>
      </c>
      <c r="G19" s="49"/>
      <c r="H19" s="49"/>
      <c r="I19" s="49"/>
      <c r="J19" s="1"/>
      <c r="L19" s="56"/>
      <c r="M19" s="5"/>
      <c r="N19" s="5"/>
      <c r="AM19" s="4" t="s">
        <v>545</v>
      </c>
    </row>
    <row r="20" spans="2:39" x14ac:dyDescent="0.2">
      <c r="B20" s="1" t="s">
        <v>214</v>
      </c>
      <c r="C20" s="1" t="s">
        <v>488</v>
      </c>
      <c r="D20" s="4" t="s">
        <v>489</v>
      </c>
      <c r="E20" s="4" t="s">
        <v>15</v>
      </c>
      <c r="F20" s="7"/>
      <c r="G20" s="49"/>
      <c r="H20" s="49"/>
      <c r="I20" s="4"/>
      <c r="J20" s="1"/>
      <c r="K20" s="1"/>
      <c r="L20" s="56"/>
      <c r="M20" s="56"/>
      <c r="N20" s="56"/>
    </row>
    <row r="21" spans="2:39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3" spans="2:39" x14ac:dyDescent="0.2">
      <c r="G23" s="49"/>
      <c r="H23" s="49"/>
      <c r="I23" s="4"/>
      <c r="J23" s="1"/>
      <c r="K23" s="1"/>
      <c r="L23" s="56"/>
      <c r="M23" s="56"/>
      <c r="N23" s="56"/>
    </row>
    <row r="24" spans="2:39" x14ac:dyDescent="0.2">
      <c r="C24" s="142" t="s">
        <v>554</v>
      </c>
      <c r="G24" s="49"/>
      <c r="H24" s="49"/>
      <c r="I24" s="4"/>
      <c r="J24" s="1"/>
      <c r="K24" s="1"/>
      <c r="L24" s="56"/>
      <c r="M24" s="56"/>
      <c r="N24" s="56"/>
    </row>
    <row r="25" spans="2:39" x14ac:dyDescent="0.2">
      <c r="B25" s="1" t="s">
        <v>511</v>
      </c>
      <c r="C25" s="1" t="s">
        <v>512</v>
      </c>
      <c r="D25" s="4" t="s">
        <v>31</v>
      </c>
      <c r="E25" s="4" t="s">
        <v>505</v>
      </c>
      <c r="F25" s="7">
        <f>18.22*E30</f>
        <v>15.122599999999998</v>
      </c>
      <c r="G25" s="49"/>
      <c r="H25" s="49"/>
      <c r="I25" s="4"/>
      <c r="J25" s="1"/>
      <c r="K25" s="1"/>
      <c r="L25" s="56"/>
      <c r="M25" s="56"/>
      <c r="N25" s="56"/>
      <c r="AM25" s="4" t="s">
        <v>553</v>
      </c>
    </row>
    <row r="26" spans="2:39" x14ac:dyDescent="0.2">
      <c r="B26" s="3" t="s">
        <v>540</v>
      </c>
      <c r="C26" s="1" t="s">
        <v>260</v>
      </c>
      <c r="D26" s="4" t="s">
        <v>489</v>
      </c>
      <c r="E26" s="4" t="s">
        <v>15</v>
      </c>
      <c r="F26" s="54">
        <f>[15]Main!$C$6</f>
        <v>20.806000000000001</v>
      </c>
      <c r="G26" s="49">
        <f>[15]Main!$C$8</f>
        <v>8041.1028800000004</v>
      </c>
      <c r="I26" s="84">
        <f>[15]Main!$C$12</f>
        <v>8041.1028800000004</v>
      </c>
      <c r="J26" s="4" t="str">
        <f>[15]Main!$C$29</f>
        <v>H122</v>
      </c>
      <c r="K26" s="85">
        <f>[15]Main!$D$29</f>
        <v>44882</v>
      </c>
      <c r="M26" s="56"/>
      <c r="N26" s="56"/>
      <c r="Z26" s="53">
        <f>'[15]Financial Model'!$K$28</f>
        <v>0.70111524163568772</v>
      </c>
      <c r="AA26" s="53">
        <f>'[15]Financial Model'!$K$29</f>
        <v>0.19553903345724907</v>
      </c>
      <c r="AB26" s="53">
        <f>'[15]Financial Model'!$K$30</f>
        <v>0.14423791821561338</v>
      </c>
      <c r="AC26" s="53">
        <f>'[15]Financial Model'!$K$31</f>
        <v>0.22709163346613545</v>
      </c>
      <c r="AK26" s="4">
        <f>[15]Main!$C$24</f>
        <v>1856</v>
      </c>
      <c r="AL26" s="4" t="str">
        <f>[15]Main!$C$23</f>
        <v>London, UK</v>
      </c>
      <c r="AM26" s="4" t="s">
        <v>552</v>
      </c>
    </row>
    <row r="27" spans="2:39" x14ac:dyDescent="0.2">
      <c r="B27" s="1" t="s">
        <v>541</v>
      </c>
      <c r="C27" s="1" t="s">
        <v>542</v>
      </c>
      <c r="D27" s="4" t="s">
        <v>489</v>
      </c>
      <c r="E27" s="4" t="s">
        <v>15</v>
      </c>
      <c r="F27" s="7">
        <v>2.9</v>
      </c>
      <c r="G27" s="49"/>
      <c r="I27" s="4"/>
      <c r="J27" s="1"/>
      <c r="K27" s="1"/>
      <c r="M27" s="56"/>
      <c r="N27" s="56"/>
      <c r="AM27" s="4" t="s">
        <v>546</v>
      </c>
    </row>
    <row r="28" spans="2:39" x14ac:dyDescent="0.2">
      <c r="G28" s="49"/>
      <c r="I28" s="4"/>
      <c r="J28" s="1"/>
      <c r="K28" s="1"/>
      <c r="M28" s="56"/>
      <c r="N28" s="56"/>
    </row>
    <row r="29" spans="2:39" x14ac:dyDescent="0.2">
      <c r="D29" s="143" t="s">
        <v>495</v>
      </c>
      <c r="E29" s="144"/>
      <c r="F29" s="42" t="s">
        <v>496</v>
      </c>
      <c r="G29" s="49"/>
      <c r="I29" s="4"/>
      <c r="J29" s="1"/>
      <c r="K29" s="1"/>
    </row>
    <row r="30" spans="2:39" x14ac:dyDescent="0.2">
      <c r="D30" s="43" t="s">
        <v>497</v>
      </c>
      <c r="E30" s="44">
        <v>0.83</v>
      </c>
      <c r="F30" s="45">
        <f>1/E30</f>
        <v>1.2048192771084338</v>
      </c>
      <c r="G30" s="49"/>
      <c r="I30" s="4"/>
      <c r="J30" s="1"/>
      <c r="K30" s="1"/>
    </row>
    <row r="31" spans="2:39" x14ac:dyDescent="0.2">
      <c r="D31" s="46" t="s">
        <v>498</v>
      </c>
      <c r="E31" s="48">
        <v>0.87</v>
      </c>
      <c r="F31" s="47">
        <f>1/E31</f>
        <v>1.1494252873563218</v>
      </c>
      <c r="G31" s="49"/>
      <c r="I31" s="4"/>
      <c r="J31" s="1"/>
      <c r="K31" s="1"/>
    </row>
    <row r="32" spans="2:39" x14ac:dyDescent="0.2">
      <c r="G32" s="49"/>
    </row>
    <row r="33" spans="7:7" x14ac:dyDescent="0.2">
      <c r="G33" s="49"/>
    </row>
    <row r="34" spans="7:7" x14ac:dyDescent="0.2">
      <c r="G34" s="49"/>
    </row>
    <row r="35" spans="7:7" x14ac:dyDescent="0.2">
      <c r="G35" s="49"/>
    </row>
    <row r="36" spans="7:7" x14ac:dyDescent="0.2">
      <c r="G36" s="49"/>
    </row>
  </sheetData>
  <mergeCells count="2">
    <mergeCell ref="D29:E29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6" r:id="rId15" xr:uid="{CA134008-3168-4DEA-918C-4560BFF458AB}"/>
    <hyperlink ref="B17" r:id="rId16" xr:uid="{183ACAEF-5A70-4D85-94EE-2D4C25FF95CC}"/>
  </hyperlinks>
  <pageMargins left="0.7" right="0.7" top="0.75" bottom="0.75" header="0.3" footer="0.3"/>
  <pageSetup paperSize="256" orientation="portrait" horizontalDpi="203" verticalDpi="203" r:id="rId17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2022-12-08T13:43:18Z</dcterms:modified>
</cp:coreProperties>
</file>