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39854FD0-ACC5-5D45-8CE2-558BE3BDFEB7}" xr6:coauthVersionLast="47" xr6:coauthVersionMax="47" xr10:uidLastSave="{00000000-0000-0000-0000-000000000000}"/>
  <bookViews>
    <workbookView xWindow="0" yWindow="500" windowWidth="33600" windowHeight="18900" activeTab="1" xr2:uid="{8FE4497E-8BD6-462D-BAEF-CC6752C949AC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73" i="2" l="1"/>
  <c r="AC63" i="2"/>
  <c r="AC58" i="2"/>
  <c r="AD58" i="2" s="1"/>
  <c r="AC57" i="2"/>
  <c r="AD57" i="2" s="1"/>
  <c r="AC55" i="2"/>
  <c r="AD55" i="2" s="1"/>
  <c r="AC54" i="2"/>
  <c r="AD54" i="2" s="1"/>
  <c r="AC53" i="2"/>
  <c r="AD53" i="2" s="1"/>
  <c r="AC52" i="2"/>
  <c r="AD52" i="2" s="1"/>
  <c r="AC51" i="2"/>
  <c r="AD51" i="2" s="1"/>
  <c r="AC50" i="2"/>
  <c r="AD50" i="2" s="1"/>
  <c r="AC45" i="2"/>
  <c r="AD45" i="2" s="1"/>
  <c r="AC44" i="2"/>
  <c r="AD44" i="2" s="1"/>
  <c r="AC43" i="2"/>
  <c r="AC42" i="2"/>
  <c r="AC41" i="2"/>
  <c r="AD41" i="2" s="1"/>
  <c r="AC40" i="2"/>
  <c r="AD40" i="2" s="1"/>
  <c r="AD49" i="2"/>
  <c r="AC49" i="2"/>
  <c r="AC70" i="2" s="1"/>
  <c r="AC59" i="2"/>
  <c r="AC37" i="2"/>
  <c r="AD37" i="2" s="1"/>
  <c r="AC36" i="2"/>
  <c r="AC35" i="2"/>
  <c r="AC69" i="2" s="1"/>
  <c r="AC71" i="2" s="1"/>
  <c r="AD74" i="2"/>
  <c r="AD73" i="2"/>
  <c r="AD63" i="2"/>
  <c r="AD59" i="2"/>
  <c r="AD43" i="2"/>
  <c r="AD36" i="2"/>
  <c r="AD69" i="2" s="1"/>
  <c r="AD35" i="2"/>
  <c r="AC2" i="2"/>
  <c r="AD24" i="2"/>
  <c r="AC19" i="2"/>
  <c r="AC17" i="2"/>
  <c r="AC15" i="2"/>
  <c r="AC14" i="2"/>
  <c r="AC11" i="2"/>
  <c r="AC10" i="2"/>
  <c r="AC9" i="2"/>
  <c r="AC8" i="2"/>
  <c r="AC7" i="2"/>
  <c r="AC12" i="2" s="1"/>
  <c r="AC5" i="2"/>
  <c r="AC4" i="2"/>
  <c r="AD19" i="2"/>
  <c r="AD17" i="2"/>
  <c r="AD15" i="2"/>
  <c r="AD14" i="2"/>
  <c r="AD11" i="2"/>
  <c r="AD10" i="2"/>
  <c r="AD9" i="2"/>
  <c r="AD8" i="2"/>
  <c r="AD7" i="2"/>
  <c r="AD5" i="2"/>
  <c r="AD6" i="2" s="1"/>
  <c r="AD27" i="2" s="1"/>
  <c r="AD4" i="2"/>
  <c r="AD3" i="2"/>
  <c r="AD2" i="2"/>
  <c r="K74" i="2"/>
  <c r="K42" i="2"/>
  <c r="H25" i="2"/>
  <c r="K24" i="2"/>
  <c r="P24" i="2"/>
  <c r="O24" i="2"/>
  <c r="L25" i="2"/>
  <c r="K25" i="2"/>
  <c r="L74" i="2"/>
  <c r="L42" i="2"/>
  <c r="I25" i="2"/>
  <c r="L24" i="2"/>
  <c r="M25" i="2"/>
  <c r="M74" i="2"/>
  <c r="E71" i="2"/>
  <c r="C71" i="2"/>
  <c r="I70" i="2"/>
  <c r="H70" i="2"/>
  <c r="G70" i="2"/>
  <c r="F70" i="2"/>
  <c r="E70" i="2"/>
  <c r="D70" i="2"/>
  <c r="C70" i="2"/>
  <c r="I69" i="2"/>
  <c r="I71" i="2" s="1"/>
  <c r="H69" i="2"/>
  <c r="G69" i="2"/>
  <c r="F69" i="2"/>
  <c r="F71" i="2" s="1"/>
  <c r="E69" i="2"/>
  <c r="D69" i="2"/>
  <c r="C69" i="2"/>
  <c r="M70" i="2"/>
  <c r="L70" i="2"/>
  <c r="K70" i="2"/>
  <c r="M69" i="2"/>
  <c r="L69" i="2"/>
  <c r="K69" i="2"/>
  <c r="J46" i="2"/>
  <c r="AC46" i="2" s="1"/>
  <c r="M42" i="2"/>
  <c r="M38" i="2"/>
  <c r="M24" i="2"/>
  <c r="J25" i="2"/>
  <c r="Q24" i="2"/>
  <c r="N25" i="2"/>
  <c r="J74" i="2"/>
  <c r="N74" i="2"/>
  <c r="J70" i="2"/>
  <c r="J69" i="2"/>
  <c r="J71" i="2" s="1"/>
  <c r="J60" i="2"/>
  <c r="AC60" i="2" s="1"/>
  <c r="AD60" i="2" s="1"/>
  <c r="J42" i="2"/>
  <c r="J38" i="2"/>
  <c r="AC38" i="2" s="1"/>
  <c r="N70" i="2"/>
  <c r="N69" i="2"/>
  <c r="N71" i="2" s="1"/>
  <c r="AB56" i="2"/>
  <c r="AA56" i="2"/>
  <c r="Z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AC39" i="2" l="1"/>
  <c r="AD12" i="2"/>
  <c r="AD13" i="2" s="1"/>
  <c r="AD16" i="2" s="1"/>
  <c r="AD18" i="2" s="1"/>
  <c r="AD20" i="2" s="1"/>
  <c r="M71" i="2"/>
  <c r="M75" i="2" s="1"/>
  <c r="G71" i="2"/>
  <c r="H71" i="2"/>
  <c r="AC6" i="2"/>
  <c r="AC27" i="2" s="1"/>
  <c r="AC74" i="2"/>
  <c r="D71" i="2"/>
  <c r="L75" i="2"/>
  <c r="K75" i="2"/>
  <c r="AC56" i="2"/>
  <c r="AD56" i="2"/>
  <c r="AD70" i="2"/>
  <c r="AD71" i="2"/>
  <c r="AD75" i="2"/>
  <c r="AD78" i="2"/>
  <c r="AC13" i="2"/>
  <c r="AD28" i="2"/>
  <c r="K71" i="2"/>
  <c r="L71" i="2"/>
  <c r="J75" i="2"/>
  <c r="N75" i="2"/>
  <c r="AC16" i="2" l="1"/>
  <c r="AC28" i="2"/>
  <c r="AD21" i="2"/>
  <c r="AD80" i="2" s="1"/>
  <c r="AD81" i="2"/>
  <c r="AC75" i="2"/>
  <c r="AC78" i="2"/>
  <c r="AD29" i="2"/>
  <c r="AD30" i="2"/>
  <c r="AD79" i="2"/>
  <c r="AC79" i="2" l="1"/>
  <c r="AC18" i="2"/>
  <c r="AC20" i="2" s="1"/>
  <c r="AC30" i="2"/>
  <c r="AC21" i="2" l="1"/>
  <c r="AC80" i="2" s="1"/>
  <c r="AC29" i="2"/>
  <c r="AC81" i="2"/>
  <c r="N46" i="2" l="1"/>
  <c r="AD46" i="2" s="1"/>
  <c r="N42" i="2"/>
  <c r="AD42" i="2" s="1"/>
  <c r="N38" i="2"/>
  <c r="AD38" i="2" s="1"/>
  <c r="N24" i="2"/>
  <c r="S25" i="2"/>
  <c r="R25" i="2"/>
  <c r="Q25" i="2"/>
  <c r="P25" i="2"/>
  <c r="O25" i="2"/>
  <c r="R24" i="2"/>
  <c r="AE73" i="2" l="1"/>
  <c r="AE63" i="2"/>
  <c r="AE60" i="2"/>
  <c r="AE58" i="2"/>
  <c r="AE57" i="2"/>
  <c r="AE53" i="2"/>
  <c r="AE52" i="2"/>
  <c r="AE51" i="2"/>
  <c r="AE50" i="2"/>
  <c r="AE59" i="2"/>
  <c r="AE49" i="2"/>
  <c r="AE46" i="2"/>
  <c r="AE45" i="2"/>
  <c r="AE44" i="2"/>
  <c r="AE43" i="2"/>
  <c r="AE42" i="2"/>
  <c r="AE41" i="2"/>
  <c r="AE40" i="2"/>
  <c r="AE38" i="2"/>
  <c r="AD61" i="2"/>
  <c r="AD64" i="2" s="1"/>
  <c r="AC61" i="2"/>
  <c r="AC64" i="2" s="1"/>
  <c r="AB61" i="2"/>
  <c r="AB64" i="2" s="1"/>
  <c r="AA61" i="2"/>
  <c r="AA64" i="2" s="1"/>
  <c r="AD39" i="2"/>
  <c r="AD47" i="2" s="1"/>
  <c r="AC47" i="2"/>
  <c r="AB39" i="2"/>
  <c r="AB47" i="2" s="1"/>
  <c r="AA39" i="2"/>
  <c r="AA47" i="2" s="1"/>
  <c r="Z61" i="2"/>
  <c r="Z64" i="2" s="1"/>
  <c r="Z39" i="2"/>
  <c r="Z47" i="2" s="1"/>
  <c r="AE37" i="2"/>
  <c r="AE36" i="2"/>
  <c r="AE35" i="2"/>
  <c r="AE19" i="2"/>
  <c r="AE17" i="2"/>
  <c r="AE15" i="2"/>
  <c r="AE14" i="2"/>
  <c r="AE11" i="2"/>
  <c r="AE10" i="2"/>
  <c r="AE9" i="2"/>
  <c r="AE8" i="2"/>
  <c r="AE7" i="2"/>
  <c r="AE5" i="2"/>
  <c r="AE4" i="2"/>
  <c r="S74" i="2"/>
  <c r="S70" i="2"/>
  <c r="S69" i="2"/>
  <c r="S24" i="2"/>
  <c r="T25" i="2"/>
  <c r="T74" i="2"/>
  <c r="T70" i="2"/>
  <c r="T69" i="2"/>
  <c r="T71" i="2" s="1"/>
  <c r="T24" i="2"/>
  <c r="U25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T6" i="2"/>
  <c r="T27" i="2" s="1"/>
  <c r="S6" i="2"/>
  <c r="S27" i="2" s="1"/>
  <c r="R6" i="2"/>
  <c r="R27" i="2" s="1"/>
  <c r="Q6" i="2"/>
  <c r="P6" i="2"/>
  <c r="P27" i="2" s="1"/>
  <c r="O6" i="2"/>
  <c r="O27" i="2" s="1"/>
  <c r="N6" i="2"/>
  <c r="N27" i="2" s="1"/>
  <c r="M6" i="2"/>
  <c r="M27" i="2" s="1"/>
  <c r="L6" i="2"/>
  <c r="L27" i="2" s="1"/>
  <c r="K6" i="2"/>
  <c r="K27" i="2" s="1"/>
  <c r="J6" i="2"/>
  <c r="J27" i="2" s="1"/>
  <c r="I6" i="2"/>
  <c r="I27" i="2" s="1"/>
  <c r="H6" i="2"/>
  <c r="H27" i="2" s="1"/>
  <c r="G6" i="2"/>
  <c r="G27" i="2" s="1"/>
  <c r="F6" i="2"/>
  <c r="E6" i="2"/>
  <c r="D6" i="2"/>
  <c r="C6" i="2"/>
  <c r="D28" i="1"/>
  <c r="R74" i="2"/>
  <c r="R70" i="2"/>
  <c r="R69" i="2"/>
  <c r="Q74" i="2"/>
  <c r="Q75" i="2" s="1"/>
  <c r="U74" i="2"/>
  <c r="M61" i="2"/>
  <c r="M64" i="2" s="1"/>
  <c r="T61" i="2"/>
  <c r="T64" i="2" s="1"/>
  <c r="S61" i="2"/>
  <c r="S64" i="2" s="1"/>
  <c r="R61" i="2"/>
  <c r="R64" i="2" s="1"/>
  <c r="Q61" i="2"/>
  <c r="Q64" i="2" s="1"/>
  <c r="P61" i="2"/>
  <c r="P64" i="2" s="1"/>
  <c r="O61" i="2"/>
  <c r="O64" i="2" s="1"/>
  <c r="N61" i="2"/>
  <c r="N64" i="2" s="1"/>
  <c r="L61" i="2"/>
  <c r="L64" i="2" s="1"/>
  <c r="K61" i="2"/>
  <c r="K64" i="2" s="1"/>
  <c r="J61" i="2"/>
  <c r="J64" i="2" s="1"/>
  <c r="I61" i="2"/>
  <c r="I64" i="2" s="1"/>
  <c r="H61" i="2"/>
  <c r="H64" i="2" s="1"/>
  <c r="G61" i="2"/>
  <c r="G64" i="2" s="1"/>
  <c r="F61" i="2"/>
  <c r="F64" i="2" s="1"/>
  <c r="E61" i="2"/>
  <c r="E64" i="2" s="1"/>
  <c r="D61" i="2"/>
  <c r="D64" i="2" s="1"/>
  <c r="C61" i="2"/>
  <c r="C64" i="2" s="1"/>
  <c r="H47" i="2"/>
  <c r="G47" i="2"/>
  <c r="T39" i="2"/>
  <c r="T47" i="2" s="1"/>
  <c r="S39" i="2"/>
  <c r="S47" i="2" s="1"/>
  <c r="R39" i="2"/>
  <c r="R47" i="2" s="1"/>
  <c r="Q39" i="2"/>
  <c r="Q47" i="2" s="1"/>
  <c r="P39" i="2"/>
  <c r="P47" i="2" s="1"/>
  <c r="O39" i="2"/>
  <c r="O47" i="2" s="1"/>
  <c r="N39" i="2"/>
  <c r="N47" i="2" s="1"/>
  <c r="M39" i="2"/>
  <c r="M47" i="2" s="1"/>
  <c r="L39" i="2"/>
  <c r="L47" i="2" s="1"/>
  <c r="K39" i="2"/>
  <c r="K47" i="2" s="1"/>
  <c r="K66" i="2" s="1"/>
  <c r="K67" i="2" s="1"/>
  <c r="K77" i="2" s="1"/>
  <c r="J39" i="2"/>
  <c r="J47" i="2" s="1"/>
  <c r="J66" i="2" s="1"/>
  <c r="J67" i="2" s="1"/>
  <c r="J77" i="2" s="1"/>
  <c r="I39" i="2"/>
  <c r="I47" i="2" s="1"/>
  <c r="H39" i="2"/>
  <c r="G39" i="2"/>
  <c r="F39" i="2"/>
  <c r="F47" i="2" s="1"/>
  <c r="E39" i="2"/>
  <c r="E47" i="2" s="1"/>
  <c r="D39" i="2"/>
  <c r="D47" i="2" s="1"/>
  <c r="C39" i="2"/>
  <c r="C47" i="2" s="1"/>
  <c r="U70" i="2"/>
  <c r="C10" i="1" s="1"/>
  <c r="U69" i="2"/>
  <c r="C9" i="1" s="1"/>
  <c r="U61" i="2"/>
  <c r="U64" i="2" s="1"/>
  <c r="U39" i="2"/>
  <c r="U47" i="2" s="1"/>
  <c r="Q27" i="2"/>
  <c r="U24" i="2"/>
  <c r="U12" i="2"/>
  <c r="U6" i="2"/>
  <c r="U27" i="2" s="1"/>
  <c r="C7" i="1"/>
  <c r="L66" i="2" l="1"/>
  <c r="L67" i="2" s="1"/>
  <c r="L77" i="2" s="1"/>
  <c r="M66" i="2"/>
  <c r="M67" i="2" s="1"/>
  <c r="M77" i="2" s="1"/>
  <c r="AE6" i="2"/>
  <c r="AE27" i="2" s="1"/>
  <c r="AE24" i="2"/>
  <c r="AC66" i="2"/>
  <c r="AC67" i="2" s="1"/>
  <c r="AC77" i="2" s="1"/>
  <c r="AD66" i="2"/>
  <c r="AD67" i="2" s="1"/>
  <c r="AD77" i="2" s="1"/>
  <c r="L13" i="2"/>
  <c r="R71" i="2"/>
  <c r="AE70" i="2"/>
  <c r="AE56" i="2"/>
  <c r="N66" i="2"/>
  <c r="N67" i="2" s="1"/>
  <c r="N77" i="2" s="1"/>
  <c r="K13" i="2"/>
  <c r="M13" i="2"/>
  <c r="R66" i="2"/>
  <c r="R67" i="2" s="1"/>
  <c r="R77" i="2" s="1"/>
  <c r="S71" i="2"/>
  <c r="S75" i="2" s="1"/>
  <c r="Q13" i="2"/>
  <c r="Q16" i="2" s="1"/>
  <c r="Q18" i="2" s="1"/>
  <c r="Q20" i="2" s="1"/>
  <c r="H13" i="2"/>
  <c r="I13" i="2"/>
  <c r="AE69" i="2"/>
  <c r="AE71" i="2" s="1"/>
  <c r="J13" i="2"/>
  <c r="N13" i="2"/>
  <c r="R13" i="2"/>
  <c r="C13" i="2"/>
  <c r="C16" i="2" s="1"/>
  <c r="C18" i="2" s="1"/>
  <c r="C20" i="2" s="1"/>
  <c r="T66" i="2"/>
  <c r="T67" i="2" s="1"/>
  <c r="T77" i="2" s="1"/>
  <c r="S66" i="2"/>
  <c r="S67" i="2" s="1"/>
  <c r="S77" i="2" s="1"/>
  <c r="U13" i="2"/>
  <c r="U28" i="2" s="1"/>
  <c r="AE74" i="2"/>
  <c r="AE39" i="2"/>
  <c r="AE47" i="2" s="1"/>
  <c r="R75" i="2"/>
  <c r="D13" i="2"/>
  <c r="D16" i="2" s="1"/>
  <c r="D18" i="2" s="1"/>
  <c r="D20" i="2" s="1"/>
  <c r="T13" i="2"/>
  <c r="E13" i="2"/>
  <c r="E16" i="2" s="1"/>
  <c r="E18" i="2" s="1"/>
  <c r="E20" i="2" s="1"/>
  <c r="F13" i="2"/>
  <c r="F16" i="2" s="1"/>
  <c r="F18" i="2" s="1"/>
  <c r="F20" i="2" s="1"/>
  <c r="G13" i="2"/>
  <c r="AE12" i="2"/>
  <c r="AE13" i="2" s="1"/>
  <c r="T75" i="2"/>
  <c r="O13" i="2"/>
  <c r="S13" i="2"/>
  <c r="P13" i="2"/>
  <c r="Q28" i="2"/>
  <c r="Q21" i="2"/>
  <c r="Q29" i="2"/>
  <c r="Q30" i="2"/>
  <c r="C11" i="1"/>
  <c r="U71" i="2"/>
  <c r="U75" i="2" s="1"/>
  <c r="U66" i="2"/>
  <c r="U67" i="2" s="1"/>
  <c r="L16" i="2" l="1"/>
  <c r="L28" i="2"/>
  <c r="M16" i="2"/>
  <c r="M28" i="2"/>
  <c r="K16" i="2"/>
  <c r="K28" i="2"/>
  <c r="I16" i="2"/>
  <c r="I28" i="2"/>
  <c r="H16" i="2"/>
  <c r="H28" i="2"/>
  <c r="G16" i="2"/>
  <c r="G28" i="2"/>
  <c r="J16" i="2"/>
  <c r="J28" i="2"/>
  <c r="N16" i="2"/>
  <c r="N28" i="2"/>
  <c r="U77" i="2"/>
  <c r="A77" i="2" s="1"/>
  <c r="C33" i="1"/>
  <c r="T16" i="2"/>
  <c r="T28" i="2"/>
  <c r="AE16" i="2"/>
  <c r="AE28" i="2"/>
  <c r="AE78" i="2"/>
  <c r="AE75" i="2"/>
  <c r="R16" i="2"/>
  <c r="R28" i="2"/>
  <c r="P16" i="2"/>
  <c r="P28" i="2"/>
  <c r="S16" i="2"/>
  <c r="S28" i="2"/>
  <c r="O16" i="2"/>
  <c r="O28" i="2"/>
  <c r="U16" i="2"/>
  <c r="AE61" i="2"/>
  <c r="AE64" i="2" s="1"/>
  <c r="U30" i="2"/>
  <c r="U18" i="2"/>
  <c r="U20" i="2" s="1"/>
  <c r="I18" i="2" l="1"/>
  <c r="I20" i="2" s="1"/>
  <c r="I30" i="2"/>
  <c r="K18" i="2"/>
  <c r="K20" i="2" s="1"/>
  <c r="K30" i="2"/>
  <c r="M18" i="2"/>
  <c r="M20" i="2" s="1"/>
  <c r="M30" i="2"/>
  <c r="H18" i="2"/>
  <c r="H20" i="2" s="1"/>
  <c r="H30" i="2"/>
  <c r="L18" i="2"/>
  <c r="L20" i="2" s="1"/>
  <c r="L30" i="2"/>
  <c r="G18" i="2"/>
  <c r="G20" i="2" s="1"/>
  <c r="G30" i="2"/>
  <c r="N18" i="2"/>
  <c r="N20" i="2" s="1"/>
  <c r="N30" i="2"/>
  <c r="J18" i="2"/>
  <c r="J20" i="2" s="1"/>
  <c r="J30" i="2"/>
  <c r="AE18" i="2"/>
  <c r="AE20" i="2" s="1"/>
  <c r="AE30" i="2"/>
  <c r="S18" i="2"/>
  <c r="S20" i="2" s="1"/>
  <c r="S30" i="2"/>
  <c r="AE66" i="2"/>
  <c r="AE67" i="2" s="1"/>
  <c r="AE77" i="2" s="1"/>
  <c r="P18" i="2"/>
  <c r="P20" i="2" s="1"/>
  <c r="P30" i="2"/>
  <c r="T18" i="2"/>
  <c r="T20" i="2" s="1"/>
  <c r="T30" i="2"/>
  <c r="R18" i="2"/>
  <c r="R20" i="2" s="1"/>
  <c r="R30" i="2"/>
  <c r="AE79" i="2"/>
  <c r="O18" i="2"/>
  <c r="O20" i="2" s="1"/>
  <c r="O30" i="2"/>
  <c r="U29" i="2"/>
  <c r="U21" i="2"/>
  <c r="H21" i="2" l="1"/>
  <c r="H29" i="2"/>
  <c r="M21" i="2"/>
  <c r="M29" i="2"/>
  <c r="G29" i="2"/>
  <c r="G21" i="2"/>
  <c r="K29" i="2"/>
  <c r="K21" i="2"/>
  <c r="AE81" i="2"/>
  <c r="L29" i="2"/>
  <c r="L21" i="2"/>
  <c r="I29" i="2"/>
  <c r="I21" i="2"/>
  <c r="J21" i="2"/>
  <c r="J29" i="2"/>
  <c r="N29" i="2"/>
  <c r="N21" i="2"/>
  <c r="T21" i="2"/>
  <c r="T29" i="2"/>
  <c r="S29" i="2"/>
  <c r="S21" i="2"/>
  <c r="O21" i="2"/>
  <c r="O29" i="2"/>
  <c r="R29" i="2"/>
  <c r="R21" i="2"/>
  <c r="P29" i="2"/>
  <c r="P21" i="2"/>
  <c r="AE21" i="2"/>
  <c r="AE80" i="2" s="1"/>
  <c r="AE29" i="2"/>
  <c r="C8" i="1"/>
  <c r="C36" i="1" l="1"/>
  <c r="C34" i="1"/>
  <c r="C12" i="1"/>
  <c r="C35" i="1" l="1"/>
  <c r="C37" i="1"/>
</calcChain>
</file>

<file path=xl/sharedStrings.xml><?xml version="1.0" encoding="utf-8"?>
<sst xmlns="http://schemas.openxmlformats.org/spreadsheetml/2006/main" count="146" uniqueCount="127">
  <si>
    <t>$EBAY</t>
  </si>
  <si>
    <t>eBay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</si>
  <si>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</si>
  <si>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</si>
  <si>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</si>
  <si>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</si>
  <si>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</si>
  <si>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</si>
  <si>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</si>
  <si>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</si>
  <si>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</si>
  <si>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</si>
  <si>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</si>
  <si>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</si>
  <si>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Profile</t>
  </si>
  <si>
    <t>HQ</t>
  </si>
  <si>
    <t>Founded</t>
  </si>
  <si>
    <t>IPO</t>
  </si>
  <si>
    <t>Update</t>
  </si>
  <si>
    <t>IR</t>
  </si>
  <si>
    <t>Key Events</t>
  </si>
  <si>
    <t>San Jose, CA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</si>
  <si>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</si>
  <si>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</si>
  <si>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</si>
  <si>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</si>
  <si>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</si>
  <si>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</si>
  <si>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</si>
  <si>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</si>
  <si>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</si>
  <si>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</si>
  <si>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</si>
  <si>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</si>
  <si>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</si>
  <si>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</si>
  <si>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</si>
  <si>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</si>
  <si>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</si>
  <si>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</si>
  <si>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</si>
  <si>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</si>
  <si>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</si>
  <si>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</si>
  <si>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</si>
  <si>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</si>
  <si>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</si>
  <si>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</si>
  <si>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</si>
  <si>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</si>
  <si>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</si>
  <si>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</si>
  <si>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</si>
  <si>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</si>
  <si>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</si>
  <si>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</si>
  <si>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</si>
  <si>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</si>
  <si>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</si>
  <si>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Link</t>
  </si>
  <si>
    <t>Jamie Iannone</t>
  </si>
  <si>
    <t>Stephen Priest</t>
  </si>
  <si>
    <t>Mazen Al-Rawashdeh</t>
  </si>
  <si>
    <t>Key Metrics/Ratios</t>
  </si>
  <si>
    <t>P/B</t>
  </si>
  <si>
    <t>P/S</t>
  </si>
  <si>
    <t>EV/S</t>
  </si>
  <si>
    <t>P/E</t>
  </si>
  <si>
    <t>EV/E</t>
  </si>
  <si>
    <t>ROCE</t>
  </si>
  <si>
    <t>EPS</t>
  </si>
  <si>
    <t>Net Income</t>
  </si>
  <si>
    <t>Revenues</t>
  </si>
  <si>
    <t>COGS</t>
  </si>
  <si>
    <t>Gross Profit</t>
  </si>
  <si>
    <t>S&amp;M</t>
  </si>
  <si>
    <t>Product Development</t>
  </si>
  <si>
    <t>G&amp;A</t>
  </si>
  <si>
    <t>Provision for Transactions</t>
  </si>
  <si>
    <t>Amortization of Intangibles</t>
  </si>
  <si>
    <t>Total Operating Expenses</t>
  </si>
  <si>
    <t>Operating Income</t>
  </si>
  <si>
    <t>Interest &amp; Other, Net</t>
  </si>
  <si>
    <t>Pretax Income</t>
  </si>
  <si>
    <t>Income Tax Benefit</t>
  </si>
  <si>
    <t>Income from Continuing</t>
  </si>
  <si>
    <t>Income from Discontinuing</t>
  </si>
  <si>
    <t>Gain/Loss on Equity &amp; Warrants</t>
  </si>
  <si>
    <t>Revenue Y/Y</t>
  </si>
  <si>
    <t>Revenue Q/Q</t>
  </si>
  <si>
    <t>Gross Margin</t>
  </si>
  <si>
    <t>Operating Margin</t>
  </si>
  <si>
    <t>Net Margin</t>
  </si>
  <si>
    <t>Tax Rate</t>
  </si>
  <si>
    <t>Balance Sheet</t>
  </si>
  <si>
    <t>Short Term Investments</t>
  </si>
  <si>
    <t>Customer Accounts &amp; Receivable</t>
  </si>
  <si>
    <t>Other Current Assets</t>
  </si>
  <si>
    <t>TCA</t>
  </si>
  <si>
    <t>Long-Term Investments</t>
  </si>
  <si>
    <t>PP&amp;E</t>
  </si>
  <si>
    <t>Goodwill</t>
  </si>
  <si>
    <t>Operating Lease ROU</t>
  </si>
  <si>
    <t>Deferred Taxes</t>
  </si>
  <si>
    <t>Equity Investment in Adevinta</t>
  </si>
  <si>
    <t>Other Assets</t>
  </si>
  <si>
    <t>Assets</t>
  </si>
  <si>
    <t>Short-Term Debt</t>
  </si>
  <si>
    <t>A/P</t>
  </si>
  <si>
    <t>Customer Accounts &amp; Payables</t>
  </si>
  <si>
    <t>Accrued Expenses &amp; OCL</t>
  </si>
  <si>
    <t>Income Taxes Payable</t>
  </si>
  <si>
    <t>TCL</t>
  </si>
  <si>
    <t>Operating Lease Liabilities</t>
  </si>
  <si>
    <t>Deferred Tax Liabilities</t>
  </si>
  <si>
    <t>Long-Term Debt</t>
  </si>
  <si>
    <t>Other Liabilities</t>
  </si>
  <si>
    <t>Liabilities</t>
  </si>
  <si>
    <t>S/E</t>
  </si>
  <si>
    <t>S/E+L</t>
  </si>
  <si>
    <t>Book Value</t>
  </si>
  <si>
    <t>Book Value per Share</t>
  </si>
  <si>
    <t>Share Price</t>
  </si>
  <si>
    <t>-</t>
  </si>
  <si>
    <t>Current Discontinued Operations</t>
  </si>
  <si>
    <t>Current Held-for-Sale</t>
  </si>
  <si>
    <t>FY15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</si>
</sst>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iral"/>
    </font>
    <font>
      <i/>
      <sz val="1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164" fontId="1" fillId="0" borderId="0" xfId="0" applyNumberFormat="1" applyFont="1"/>
    <xf numFmtId="164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6" fillId="0" borderId="0" xfId="1" applyFont="1" applyAlignment="1">
      <alignment horizontal="right"/>
    </xf>
    <xf numFmtId="17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3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9" fillId="0" borderId="0" xfId="1" applyFont="1" applyAlignment="1">
      <alignment horizontal="right"/>
    </xf>
    <xf numFmtId="165" fontId="1" fillId="0" borderId="0" xfId="0" applyNumberFormat="1" applyFont="1"/>
    <xf numFmtId="165" fontId="10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190499</xdr:colOff>
      <xdr:row>0</xdr:row>
      <xdr:rowOff>64770</xdr:rowOff>
    </xdr:from>
    <xdr:to>
      <xdr:col>4</xdr:col>
      <xdr:colOff>95250</xdr:colOff>
      <xdr:row>3</xdr:row>
      <xdr:rowOff>28575</xdr:rowOff>
    </xdr:to>
    <xdr:pic>
      <xdr:nvPicPr>
        <xdr:cNvPr id="5" name="Picture 4" descr="File:EBay logo.svg - Wikimedia Commons">
          <a:extLst>
            <a:ext uri="{FF2B5EF4-FFF2-40B4-BE49-F238E27FC236}">
              <a16:creationId xmlns:a16="http://schemas.microsoft.com/office/drawing/2014/main" id="{861274C9-1F76-4234-9409-A6F6268A6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699" y="64770"/>
          <a:ext cx="1123951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9525</xdr:rowOff>
    </xdr:from>
    <xdr:to>
      <xdr:col>21</xdr:col>
      <xdr:colOff>9525</xdr:colOff>
      <xdr:row>86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7B9753-712E-4B0C-BA25-E6756199EB34}"/>
            </a:ext>
          </a:extLst>
        </xdr:cNvPr>
        <xdr:cNvCxnSpPr/>
      </xdr:nvCxnSpPr>
      <xdr:spPr>
        <a:xfrm>
          <a:off x="13744575" y="9525"/>
          <a:ext cx="0" cy="136969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0</xdr:row>
      <xdr:rowOff>0</xdr:rowOff>
    </xdr:from>
    <xdr:to>
      <xdr:col>31</xdr:col>
      <xdr:colOff>0</xdr:colOff>
      <xdr:row>86</xdr:row>
      <xdr:rowOff>95250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DBD2E53-A5E3-4F74-B5BC-7A1D7DEFC3F3}"/>
            </a:ext>
          </a:extLst>
        </xdr:cNvPr>
        <xdr:cNvCxnSpPr/>
      </xdr:nvCxnSpPr>
      <xdr:spPr>
        <a:xfrm>
          <a:off x="19221450" y="0"/>
          <a:ext cx="0" cy="136969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ebayinc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bay.q4cdn.com/610426115/files/doc_financials/2020/q3/Exhibit-99.1-ER-eBay-Q3-2020_FINAL.pdf" TargetMode="External"/><Relationship Id="rId3" Type="http://schemas.openxmlformats.org/officeDocument/2006/relationships/hyperlink" Target="https://ebay.q4cdn.com/610426115/files/doc_financials/2022/q1/Exhibit-99.1-ER-eBay-Q1-2022-Final.pdf" TargetMode="External"/><Relationship Id="rId7" Type="http://schemas.openxmlformats.org/officeDocument/2006/relationships/hyperlink" Target="https://ebay.q4cdn.com/610426115/files/doc_financials/2020/q4/Exhibit-99.1-ER-eBay-Q4-2020_FINAL.pdf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s://ebay.q4cdn.com/610426115/files/doc_financials/2022/q2/Exhibit-99.1-ER-eBay-Q2-2022-Final.pdf" TargetMode="External"/><Relationship Id="rId1" Type="http://schemas.openxmlformats.org/officeDocument/2006/relationships/hyperlink" Target="https://ebay.q4cdn.com/610426115/files/doc_financials/2022/q3/eBay-10-Q-Q3-2022-(as-filed).pdf" TargetMode="External"/><Relationship Id="rId6" Type="http://schemas.openxmlformats.org/officeDocument/2006/relationships/hyperlink" Target="https://ebay.q4cdn.com/610426115/files/doc_financials/2020/q4/Exhibit-99.1-ER-eBay-Q4-2020_FINAL.pdf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ebay.q4cdn.com/610426115/files/doc_financials/2021/q4/Exhibit-99.1-ER-eBay-Q4-2021-Final.pdf" TargetMode="External"/><Relationship Id="rId10" Type="http://schemas.openxmlformats.org/officeDocument/2006/relationships/hyperlink" Target="https://ebay.q4cdn.com/610426115/files/doc_financials/2020/q1/Exhibit-99.1-ER-eBay-Q1-2020_FINAL.pdf" TargetMode="External"/><Relationship Id="rId4" Type="http://schemas.openxmlformats.org/officeDocument/2006/relationships/hyperlink" Target="https://ebay.q4cdn.com/610426115/files/doc_financials/2021/q4/Exhibit-99.1-ER-eBay-Q4-2021-Final.pdf" TargetMode="External"/><Relationship Id="rId9" Type="http://schemas.openxmlformats.org/officeDocument/2006/relationships/hyperlink" Target="https://ebay.q4cdn.com/610426115/files/doc_financials/2020/q2/Exhibit-99.1-ER-eBay-Q2-2020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3D84-D285-44E7-B4A8-68B201033445}">
  <dimension ref="B2:O38"/>
  <sheetViews>
    <sheetView workbookViewId="0">
      <selection activeCell="J25" sqref="J25"/>
    </sheetView>
  </sheetViews>
  <sheetFormatPr baseColWidth="10" defaultColWidth="9.1640625" defaultRowHeight="13"/>
  <cols>
    <col min="1" max="16384" width="9.1640625" style="1"/>
  </cols>
  <sheetData>
    <row r="2" spans="2:15">
      <c r="B2" s="2" t="s">
        <v>0</v>
      </c>
    </row>
    <row r="3" spans="2:15">
      <c r="B3" s="2" t="s">
        <v>1</v>
      </c>
    </row>
    <row r="5" spans="2:15">
      <c r="B5" s="40" t="s">
        <v>2</v>
      </c>
      <c r="C5" s="41"/>
      <c r="D5" s="42"/>
      <c r="G5" s="40" t="s">
        <v>20</v>
      </c>
      <c r="H5" s="41"/>
      <c r="I5" s="41"/>
      <c r="J5" s="41"/>
      <c r="K5" s="41"/>
      <c r="L5" s="41"/>
      <c r="M5" s="41"/>
      <c r="N5" s="41"/>
      <c r="O5" s="42"/>
    </row>
    <row r="6" spans="2:15">
      <c r="B6" s="3" t="s">
        <v>3</v>
      </c>
      <c r="C6" s="1">
        <v>40.78</v>
      </c>
      <c r="D6" s="23"/>
      <c r="G6" s="13"/>
      <c r="H6" s="11"/>
      <c r="I6" s="11"/>
      <c r="J6" s="11"/>
      <c r="K6" s="11"/>
      <c r="L6" s="11"/>
      <c r="M6" s="11"/>
      <c r="N6" s="11"/>
      <c r="O6" s="12"/>
    </row>
    <row r="7" spans="2:15">
      <c r="B7" s="3" t="s">
        <v>4</v>
      </c>
      <c r="C7" s="5">
        <f>'Financial Model'!U22</f>
        <v>542.659087</v>
      </c>
      <c r="D7" s="23"/>
      <c r="G7" s="13"/>
      <c r="H7" s="11"/>
      <c r="I7" s="11"/>
      <c r="J7" s="11"/>
      <c r="K7" s="11"/>
      <c r="L7" s="11"/>
      <c r="M7" s="11"/>
      <c r="N7" s="11"/>
      <c r="O7" s="12"/>
    </row>
    <row r="8" spans="2:15">
      <c r="B8" s="3" t="s">
        <v>5</v>
      </c>
      <c r="C8" s="5">
        <f>C6*C7</f>
        <v>22129.637567860002</v>
      </c>
      <c r="D8" s="23"/>
      <c r="G8" s="13"/>
      <c r="H8" s="11"/>
      <c r="I8" s="11"/>
      <c r="J8" s="11"/>
      <c r="K8" s="11"/>
      <c r="L8" s="11"/>
      <c r="M8" s="11"/>
      <c r="N8" s="11"/>
      <c r="O8" s="12"/>
    </row>
    <row r="9" spans="2:15">
      <c r="B9" s="3" t="s">
        <v>6</v>
      </c>
      <c r="C9" s="5">
        <f>'Financial Model'!U69</f>
        <v>3494</v>
      </c>
      <c r="D9" s="23"/>
      <c r="G9" s="13"/>
      <c r="H9" s="11"/>
      <c r="I9" s="11"/>
      <c r="J9" s="11"/>
      <c r="K9" s="11"/>
      <c r="L9" s="11"/>
      <c r="M9" s="11"/>
      <c r="N9" s="11"/>
      <c r="O9" s="12"/>
    </row>
    <row r="10" spans="2:15">
      <c r="B10" s="3" t="s">
        <v>7</v>
      </c>
      <c r="C10" s="5">
        <f>'Financial Model'!U70</f>
        <v>7729</v>
      </c>
      <c r="D10" s="23"/>
      <c r="G10" s="13"/>
      <c r="H10" s="11"/>
      <c r="I10" s="11"/>
      <c r="J10" s="11"/>
      <c r="K10" s="11"/>
      <c r="L10" s="11"/>
      <c r="M10" s="11"/>
      <c r="N10" s="11"/>
      <c r="O10" s="12"/>
    </row>
    <row r="11" spans="2:15">
      <c r="B11" s="3" t="s">
        <v>8</v>
      </c>
      <c r="C11" s="5">
        <f>C9-C10</f>
        <v>-4235</v>
      </c>
      <c r="D11" s="23"/>
      <c r="G11" s="13"/>
      <c r="H11" s="11"/>
      <c r="I11" s="11"/>
      <c r="J11" s="11"/>
      <c r="K11" s="11"/>
      <c r="L11" s="11"/>
      <c r="M11" s="11"/>
      <c r="N11" s="11"/>
      <c r="O11" s="12"/>
    </row>
    <row r="12" spans="2:15">
      <c r="B12" s="4" t="s">
        <v>9</v>
      </c>
      <c r="C12" s="6">
        <f>C8-C11</f>
        <v>26364.637567860002</v>
      </c>
      <c r="D12" s="24"/>
      <c r="G12" s="13"/>
      <c r="H12" s="11"/>
      <c r="I12" s="11"/>
      <c r="J12" s="11"/>
      <c r="K12" s="11"/>
      <c r="L12" s="11"/>
      <c r="M12" s="11"/>
      <c r="N12" s="11"/>
      <c r="O12" s="12"/>
    </row>
    <row r="13" spans="2:15">
      <c r="G13" s="13"/>
      <c r="H13" s="11"/>
      <c r="I13" s="11"/>
      <c r="J13" s="11"/>
      <c r="K13" s="11"/>
      <c r="L13" s="11"/>
      <c r="M13" s="11"/>
      <c r="N13" s="11"/>
      <c r="O13" s="12"/>
    </row>
    <row r="14" spans="2:15">
      <c r="G14" s="13"/>
      <c r="H14" s="11"/>
      <c r="I14" s="11"/>
      <c r="J14" s="11"/>
      <c r="K14" s="11"/>
      <c r="L14" s="11"/>
      <c r="M14" s="11"/>
      <c r="N14" s="11"/>
      <c r="O14" s="12"/>
    </row>
    <row r="15" spans="2:15">
      <c r="B15" s="40" t="s">
        <v>10</v>
      </c>
      <c r="C15" s="41"/>
      <c r="D15" s="42"/>
      <c r="G15" s="13"/>
      <c r="H15" s="11"/>
      <c r="I15" s="11"/>
      <c r="J15" s="11"/>
      <c r="K15" s="11"/>
      <c r="L15" s="11"/>
      <c r="M15" s="11"/>
      <c r="N15" s="11"/>
      <c r="O15" s="12"/>
    </row>
    <row r="16" spans="2:15">
      <c r="B16" s="7" t="s">
        <v>11</v>
      </c>
      <c r="C16" s="45" t="s">
        <v>60</v>
      </c>
      <c r="D16" s="46"/>
      <c r="G16" s="13"/>
      <c r="H16" s="11"/>
      <c r="I16" s="11"/>
      <c r="J16" s="11"/>
      <c r="K16" s="11"/>
      <c r="L16" s="11"/>
      <c r="M16" s="11"/>
      <c r="N16" s="11"/>
      <c r="O16" s="12"/>
    </row>
    <row r="17" spans="2:15">
      <c r="B17" s="7" t="s">
        <v>12</v>
      </c>
      <c r="C17" s="45" t="s">
        <v>61</v>
      </c>
      <c r="D17" s="46"/>
      <c r="G17" s="13"/>
      <c r="H17" s="11"/>
      <c r="I17" s="11"/>
      <c r="J17" s="11"/>
      <c r="K17" s="11"/>
      <c r="L17" s="11"/>
      <c r="M17" s="11"/>
      <c r="N17" s="11"/>
      <c r="O17" s="12"/>
    </row>
    <row r="18" spans="2:15">
      <c r="B18" s="7"/>
      <c r="C18" s="45"/>
      <c r="D18" s="46"/>
      <c r="G18" s="13"/>
      <c r="H18" s="11"/>
      <c r="I18" s="11"/>
      <c r="J18" s="11"/>
      <c r="K18" s="11"/>
      <c r="L18" s="11"/>
      <c r="M18" s="11"/>
      <c r="N18" s="11"/>
      <c r="O18" s="12"/>
    </row>
    <row r="19" spans="2:15">
      <c r="B19" s="8" t="s">
        <v>13</v>
      </c>
      <c r="C19" s="47" t="s">
        <v>62</v>
      </c>
      <c r="D19" s="48"/>
      <c r="G19" s="13"/>
      <c r="H19" s="11"/>
      <c r="I19" s="11"/>
      <c r="J19" s="11"/>
      <c r="K19" s="11"/>
      <c r="L19" s="11"/>
      <c r="M19" s="11"/>
      <c r="N19" s="11"/>
      <c r="O19" s="12"/>
    </row>
    <row r="20" spans="2:15">
      <c r="G20" s="13"/>
      <c r="H20" s="11"/>
      <c r="I20" s="11"/>
      <c r="J20" s="11"/>
      <c r="K20" s="11"/>
      <c r="L20" s="11"/>
      <c r="M20" s="11"/>
      <c r="N20" s="11"/>
      <c r="O20" s="12"/>
    </row>
    <row r="21" spans="2:15">
      <c r="G21" s="13"/>
      <c r="H21" s="11"/>
      <c r="I21" s="11"/>
      <c r="J21" s="11"/>
      <c r="K21" s="11"/>
      <c r="L21" s="11"/>
      <c r="M21" s="11"/>
      <c r="N21" s="11"/>
      <c r="O21" s="12"/>
    </row>
    <row r="22" spans="2:15">
      <c r="B22" s="40" t="s">
        <v>14</v>
      </c>
      <c r="C22" s="41"/>
      <c r="D22" s="42"/>
      <c r="G22" s="13"/>
      <c r="H22" s="11"/>
      <c r="I22" s="11"/>
      <c r="J22" s="11"/>
      <c r="K22" s="11"/>
      <c r="L22" s="11"/>
      <c r="M22" s="11"/>
      <c r="N22" s="11"/>
      <c r="O22" s="12"/>
    </row>
    <row r="23" spans="2:15">
      <c r="B23" s="9" t="s">
        <v>15</v>
      </c>
      <c r="C23" s="45" t="s">
        <v>21</v>
      </c>
      <c r="D23" s="46"/>
      <c r="G23" s="13"/>
      <c r="H23" s="11"/>
      <c r="I23" s="11"/>
      <c r="J23" s="11"/>
      <c r="K23" s="11"/>
      <c r="L23" s="11"/>
      <c r="M23" s="11"/>
      <c r="N23" s="11"/>
      <c r="O23" s="12"/>
    </row>
    <row r="24" spans="2:15">
      <c r="B24" s="9" t="s">
        <v>16</v>
      </c>
      <c r="C24" s="45">
        <v>1995</v>
      </c>
      <c r="D24" s="46"/>
      <c r="G24" s="13"/>
      <c r="H24" s="11"/>
      <c r="I24" s="11"/>
      <c r="J24" s="11"/>
      <c r="K24" s="11"/>
      <c r="L24" s="11"/>
      <c r="M24" s="11"/>
      <c r="N24" s="11"/>
      <c r="O24" s="12"/>
    </row>
    <row r="25" spans="2:15">
      <c r="B25" s="9" t="s">
        <v>17</v>
      </c>
      <c r="C25" s="45">
        <v>1998</v>
      </c>
      <c r="D25" s="46"/>
      <c r="G25" s="13"/>
      <c r="H25" s="11"/>
      <c r="I25" s="11"/>
      <c r="J25" s="11"/>
      <c r="K25" s="11"/>
      <c r="L25" s="11"/>
      <c r="M25" s="11"/>
      <c r="N25" s="11"/>
      <c r="O25" s="12"/>
    </row>
    <row r="26" spans="2:15">
      <c r="B26" s="9"/>
      <c r="C26" s="17"/>
      <c r="D26" s="18"/>
      <c r="G26" s="13"/>
      <c r="H26" s="11"/>
      <c r="I26" s="11"/>
      <c r="J26" s="11"/>
      <c r="K26" s="11"/>
      <c r="L26" s="11"/>
      <c r="M26" s="11"/>
      <c r="N26" s="11"/>
      <c r="O26" s="12"/>
    </row>
    <row r="27" spans="2:15">
      <c r="B27" s="9"/>
      <c r="C27" s="45"/>
      <c r="D27" s="46"/>
      <c r="G27" s="13"/>
      <c r="H27" s="11"/>
      <c r="I27" s="11"/>
      <c r="J27" s="11"/>
      <c r="K27" s="11"/>
      <c r="L27" s="11"/>
      <c r="M27" s="11"/>
      <c r="N27" s="11"/>
      <c r="O27" s="12"/>
    </row>
    <row r="28" spans="2:15">
      <c r="B28" s="9" t="s">
        <v>18</v>
      </c>
      <c r="C28" s="17" t="s">
        <v>40</v>
      </c>
      <c r="D28" s="36">
        <f>'Financial Model'!U3</f>
        <v>37561</v>
      </c>
      <c r="G28" s="13"/>
      <c r="H28" s="11"/>
      <c r="I28" s="11"/>
      <c r="J28" s="11"/>
      <c r="K28" s="11"/>
      <c r="L28" s="11"/>
      <c r="M28" s="11"/>
      <c r="N28" s="11"/>
      <c r="O28" s="12"/>
    </row>
    <row r="29" spans="2:15">
      <c r="B29" s="10" t="s">
        <v>19</v>
      </c>
      <c r="C29" s="49" t="s">
        <v>59</v>
      </c>
      <c r="D29" s="50"/>
      <c r="G29" s="14"/>
      <c r="H29" s="15"/>
      <c r="I29" s="15"/>
      <c r="J29" s="15"/>
      <c r="K29" s="15"/>
      <c r="L29" s="15"/>
      <c r="M29" s="15"/>
      <c r="N29" s="15"/>
      <c r="O29" s="16"/>
    </row>
    <row r="32" spans="2:15">
      <c r="B32" s="40" t="s">
        <v>63</v>
      </c>
      <c r="C32" s="41"/>
      <c r="D32" s="42"/>
    </row>
    <row r="33" spans="2:4">
      <c r="B33" s="9" t="s">
        <v>64</v>
      </c>
      <c r="C33" s="43">
        <f>C6/'Financial Model'!U67</f>
        <v>4.5599912565134968</v>
      </c>
      <c r="D33" s="44"/>
    </row>
    <row r="34" spans="2:4">
      <c r="B34" s="9" t="s">
        <v>65</v>
      </c>
      <c r="C34" s="43">
        <f>C8/SUM('Financial Model'!R4:U4)</f>
        <v>2.235768596469994</v>
      </c>
      <c r="D34" s="44"/>
    </row>
    <row r="35" spans="2:4">
      <c r="B35" s="9" t="s">
        <v>66</v>
      </c>
      <c r="C35" s="43">
        <f>C12/SUM('Financial Model'!R4:U4)</f>
        <v>2.663632811462922</v>
      </c>
      <c r="D35" s="44"/>
    </row>
    <row r="36" spans="2:4">
      <c r="B36" s="9" t="s">
        <v>67</v>
      </c>
      <c r="C36" s="43">
        <f>C6/SUM('Financial Model'!R21:U21)</f>
        <v>-347.03384754378123</v>
      </c>
      <c r="D36" s="44"/>
    </row>
    <row r="37" spans="2:4">
      <c r="B37" s="9" t="s">
        <v>68</v>
      </c>
      <c r="C37" s="43">
        <f>C12/SUM('Financial Model'!R20:U20)</f>
        <v>941.59419885214288</v>
      </c>
      <c r="D37" s="44"/>
    </row>
    <row r="38" spans="2:4">
      <c r="B38" s="10" t="s">
        <v>69</v>
      </c>
      <c r="C38" s="47"/>
      <c r="D38" s="48"/>
    </row>
  </sheetData>
  <mergeCells count="20">
    <mergeCell ref="C35:D35"/>
    <mergeCell ref="C36:D36"/>
    <mergeCell ref="C37:D37"/>
    <mergeCell ref="C38:D38"/>
    <mergeCell ref="C29:D29"/>
    <mergeCell ref="G5:O5"/>
    <mergeCell ref="B32:D32"/>
    <mergeCell ref="C33:D33"/>
    <mergeCell ref="C34:D34"/>
    <mergeCell ref="B22:D22"/>
    <mergeCell ref="C23:D23"/>
    <mergeCell ref="C24:D24"/>
    <mergeCell ref="C25:D25"/>
    <mergeCell ref="C27:D27"/>
    <mergeCell ref="B5:D5"/>
    <mergeCell ref="B15:D15"/>
    <mergeCell ref="C16:D16"/>
    <mergeCell ref="C17:D17"/>
    <mergeCell ref="C18:D18"/>
    <mergeCell ref="C19:D19"/>
  </mergeCells>
  <hyperlinks>
    <hyperlink ref="C29:D29" r:id="rId1" display="Link" xr:uid="{D9973FEA-B39E-4DD3-8417-80042015C44B}"/>
  </hyperlinks>
  <pageMargins left="0.7" right="0.7" top="0.75" bottom="0.75" header="0.3" footer="0.3"/>
  <pageSetup paperSize="256" orientation="portrait" horizontalDpi="203" verticalDpi="203" r:id="rId2"/>
  <ignoredErrors>
    <ignoredError sqref="C34:C35" formulaRange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9FF5-18B2-4F1B-8BED-7AF64467FA45}">
  <dimension ref="A1:AP82"/>
  <sheetViews>
    <sheetView tabSelected="1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Y2" sqref="Y2:AE2"/>
    </sheetView>
  </sheetViews>
  <sheetFormatPr baseColWidth="10" defaultColWidth="9.1640625" defaultRowHeight="13"/>
  <cols>
    <col min="1" max="1" width="5" style="1" bestFit="1" customWidth="1"/>
    <col min="2" max="2" width="28.5" style="1" bestFit="1" customWidth="1"/>
    <col min="3" max="16384" width="9.1640625" style="1"/>
  </cols>
  <sheetData>
    <row r="1" spans="2:42" s="20" customFormat="1"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20" t="s">
        <v>27</v>
      </c>
      <c r="I1" s="20" t="s">
        <v>28</v>
      </c>
      <c r="J1" s="20" t="s">
        <v>29</v>
      </c>
      <c r="K1" s="25" t="s">
        <v>30</v>
      </c>
      <c r="L1" s="25" t="s">
        <v>31</v>
      </c>
      <c r="M1" s="25" t="s">
        <v>32</v>
      </c>
      <c r="N1" s="25" t="s">
        <v>33</v>
      </c>
      <c r="O1" s="20" t="s">
        <v>34</v>
      </c>
      <c r="P1" s="20" t="s">
        <v>35</v>
      </c>
      <c r="Q1" s="20" t="s">
        <v>36</v>
      </c>
      <c r="R1" s="25" t="s">
        <v>37</v>
      </c>
      <c r="S1" s="25" t="s">
        <v>38</v>
      </c>
      <c r="T1" s="37" t="s">
        <v>39</v>
      </c>
      <c r="U1" s="25" t="s">
        <v>40</v>
      </c>
      <c r="V1" s="20" t="s">
        <v>41</v>
      </c>
      <c r="Y1" s="20" t="s">
        <v>126</v>
      </c>
      <c r="Z1" s="20" t="s">
        <v>42</v>
      </c>
      <c r="AA1" s="20" t="s">
        <v>43</v>
      </c>
      <c r="AB1" s="20" t="s">
        <v>44</v>
      </c>
      <c r="AC1" s="20" t="s">
        <v>45</v>
      </c>
      <c r="AD1" s="25" t="s">
        <v>46</v>
      </c>
      <c r="AE1" s="25" t="s">
        <v>47</v>
      </c>
      <c r="AF1" s="20" t="s">
        <v>48</v>
      </c>
      <c r="AG1" s="20" t="s">
        <v>49</v>
      </c>
      <c r="AH1" s="20" t="s">
        <v>50</v>
      </c>
      <c r="AI1" s="20" t="s">
        <v>51</v>
      </c>
      <c r="AJ1" s="20" t="s">
        <v>52</v>
      </c>
      <c r="AK1" s="20" t="s">
        <v>53</v>
      </c>
      <c r="AL1" s="20" t="s">
        <v>54</v>
      </c>
      <c r="AM1" s="20" t="s">
        <v>55</v>
      </c>
      <c r="AN1" s="20" t="s">
        <v>56</v>
      </c>
      <c r="AO1" s="20" t="s">
        <v>57</v>
      </c>
      <c r="AP1" s="20" t="s">
        <v>58</v>
      </c>
    </row>
    <row r="2" spans="2:42" s="22" customFormat="1">
      <c r="B2" s="21"/>
      <c r="G2" s="27">
        <v>43555</v>
      </c>
      <c r="H2" s="27">
        <v>43646</v>
      </c>
      <c r="I2" s="27">
        <v>43738</v>
      </c>
      <c r="J2" s="27">
        <v>43830</v>
      </c>
      <c r="K2" s="27">
        <v>43921</v>
      </c>
      <c r="L2" s="27">
        <v>44012</v>
      </c>
      <c r="M2" s="27">
        <v>44104</v>
      </c>
      <c r="N2" s="27">
        <v>44196</v>
      </c>
      <c r="O2" s="27">
        <v>44286</v>
      </c>
      <c r="P2" s="27">
        <v>44377</v>
      </c>
      <c r="Q2" s="27">
        <v>44469</v>
      </c>
      <c r="R2" s="27">
        <v>44561</v>
      </c>
      <c r="S2" s="27">
        <v>44651</v>
      </c>
      <c r="T2" s="27">
        <v>44742</v>
      </c>
      <c r="U2" s="27">
        <v>44834</v>
      </c>
      <c r="AC2" s="27">
        <f>J2</f>
        <v>43830</v>
      </c>
      <c r="AD2" s="27">
        <f>N2</f>
        <v>44196</v>
      </c>
      <c r="AE2" s="27">
        <v>44561</v>
      </c>
    </row>
    <row r="3" spans="2:42" s="22" customFormat="1">
      <c r="B3" s="21"/>
      <c r="K3" s="26">
        <v>47209</v>
      </c>
      <c r="L3" s="26">
        <v>46935</v>
      </c>
      <c r="M3" s="26">
        <v>47027</v>
      </c>
      <c r="N3" s="26">
        <v>37653</v>
      </c>
      <c r="R3" s="26">
        <v>44958</v>
      </c>
      <c r="S3" s="26">
        <v>38108</v>
      </c>
      <c r="T3" s="26">
        <v>37834</v>
      </c>
      <c r="U3" s="26">
        <v>37561</v>
      </c>
      <c r="AD3" s="26">
        <f>N3</f>
        <v>37653</v>
      </c>
      <c r="AE3" s="26">
        <v>44958</v>
      </c>
    </row>
    <row r="4" spans="2:42" s="2" customFormat="1">
      <c r="B4" s="2" t="s">
        <v>72</v>
      </c>
      <c r="C4" s="28"/>
      <c r="D4" s="28"/>
      <c r="E4" s="28"/>
      <c r="F4" s="28"/>
      <c r="G4" s="28">
        <v>2413</v>
      </c>
      <c r="H4" s="28">
        <v>2423</v>
      </c>
      <c r="I4" s="28">
        <v>2083</v>
      </c>
      <c r="J4" s="28">
        <v>2236</v>
      </c>
      <c r="K4" s="28">
        <v>2374</v>
      </c>
      <c r="L4" s="28">
        <v>2865</v>
      </c>
      <c r="M4" s="28">
        <v>2606</v>
      </c>
      <c r="N4" s="28">
        <v>2868</v>
      </c>
      <c r="O4" s="28">
        <v>2638</v>
      </c>
      <c r="P4" s="28">
        <v>2668</v>
      </c>
      <c r="Q4" s="28">
        <v>2501</v>
      </c>
      <c r="R4" s="28">
        <v>2613</v>
      </c>
      <c r="S4" s="28">
        <v>2483</v>
      </c>
      <c r="T4" s="28">
        <v>2422</v>
      </c>
      <c r="U4" s="28">
        <v>2380</v>
      </c>
      <c r="AC4" s="28">
        <f>SUM(G4:J4)</f>
        <v>9155</v>
      </c>
      <c r="AD4" s="28">
        <f>SUM(K4:N4)</f>
        <v>10713</v>
      </c>
      <c r="AE4" s="28">
        <f>SUM(O4:R4)</f>
        <v>10420</v>
      </c>
    </row>
    <row r="5" spans="2:42">
      <c r="B5" s="1" t="s">
        <v>73</v>
      </c>
      <c r="C5" s="29"/>
      <c r="D5" s="29"/>
      <c r="E5" s="29"/>
      <c r="F5" s="29"/>
      <c r="G5" s="29">
        <v>539</v>
      </c>
      <c r="H5" s="29">
        <v>553</v>
      </c>
      <c r="I5" s="29">
        <v>530</v>
      </c>
      <c r="J5" s="29">
        <v>556</v>
      </c>
      <c r="K5" s="29">
        <v>526</v>
      </c>
      <c r="L5" s="29">
        <v>598</v>
      </c>
      <c r="M5" s="29">
        <v>656</v>
      </c>
      <c r="N5" s="29">
        <v>742</v>
      </c>
      <c r="O5" s="29">
        <v>606</v>
      </c>
      <c r="P5" s="29">
        <v>672</v>
      </c>
      <c r="Q5" s="29">
        <v>678</v>
      </c>
      <c r="R5" s="29">
        <v>694</v>
      </c>
      <c r="S5" s="29">
        <v>689</v>
      </c>
      <c r="T5" s="29">
        <v>663</v>
      </c>
      <c r="U5" s="29">
        <v>647</v>
      </c>
      <c r="AC5" s="29">
        <f>SUM(G5:J5)</f>
        <v>2178</v>
      </c>
      <c r="AD5" s="29">
        <f>SUM(K5:N5)</f>
        <v>2522</v>
      </c>
      <c r="AE5" s="29">
        <f>SUM(O5:R5)</f>
        <v>2650</v>
      </c>
    </row>
    <row r="6" spans="2:42" s="2" customFormat="1">
      <c r="B6" s="2" t="s">
        <v>74</v>
      </c>
      <c r="C6" s="28">
        <f t="shared" ref="C6:T6" si="0">C4-C5</f>
        <v>0</v>
      </c>
      <c r="D6" s="28">
        <f t="shared" si="0"/>
        <v>0</v>
      </c>
      <c r="E6" s="28">
        <f t="shared" si="0"/>
        <v>0</v>
      </c>
      <c r="F6" s="28">
        <f t="shared" si="0"/>
        <v>0</v>
      </c>
      <c r="G6" s="28">
        <f t="shared" si="0"/>
        <v>1874</v>
      </c>
      <c r="H6" s="28">
        <f t="shared" si="0"/>
        <v>1870</v>
      </c>
      <c r="I6" s="28">
        <f t="shared" si="0"/>
        <v>1553</v>
      </c>
      <c r="J6" s="28">
        <f t="shared" si="0"/>
        <v>1680</v>
      </c>
      <c r="K6" s="28">
        <f t="shared" si="0"/>
        <v>1848</v>
      </c>
      <c r="L6" s="28">
        <f t="shared" si="0"/>
        <v>2267</v>
      </c>
      <c r="M6" s="28">
        <f t="shared" si="0"/>
        <v>1950</v>
      </c>
      <c r="N6" s="28">
        <f t="shared" si="0"/>
        <v>2126</v>
      </c>
      <c r="O6" s="28">
        <f t="shared" si="0"/>
        <v>2032</v>
      </c>
      <c r="P6" s="28">
        <f t="shared" si="0"/>
        <v>1996</v>
      </c>
      <c r="Q6" s="28">
        <f t="shared" si="0"/>
        <v>1823</v>
      </c>
      <c r="R6" s="28">
        <f t="shared" si="0"/>
        <v>1919</v>
      </c>
      <c r="S6" s="28">
        <f t="shared" si="0"/>
        <v>1794</v>
      </c>
      <c r="T6" s="28">
        <f t="shared" si="0"/>
        <v>1759</v>
      </c>
      <c r="U6" s="28">
        <f>U4-U5</f>
        <v>1733</v>
      </c>
      <c r="AC6" s="28">
        <f>AC4-AC5</f>
        <v>6977</v>
      </c>
      <c r="AD6" s="28">
        <f>AD4-AD5</f>
        <v>8191</v>
      </c>
      <c r="AE6" s="28">
        <f>AE4-AE5</f>
        <v>7770</v>
      </c>
    </row>
    <row r="7" spans="2:42">
      <c r="B7" s="1" t="s">
        <v>75</v>
      </c>
      <c r="C7" s="29"/>
      <c r="D7" s="29"/>
      <c r="E7" s="29"/>
      <c r="F7" s="29"/>
      <c r="G7" s="29">
        <v>647</v>
      </c>
      <c r="H7" s="29">
        <v>688</v>
      </c>
      <c r="I7" s="29">
        <v>577</v>
      </c>
      <c r="J7" s="29">
        <v>637</v>
      </c>
      <c r="K7" s="29">
        <v>607</v>
      </c>
      <c r="L7" s="29">
        <v>716</v>
      </c>
      <c r="M7" s="29">
        <v>660</v>
      </c>
      <c r="N7" s="29">
        <v>804</v>
      </c>
      <c r="O7" s="29">
        <v>546</v>
      </c>
      <c r="P7" s="29">
        <v>559</v>
      </c>
      <c r="Q7" s="29">
        <v>496</v>
      </c>
      <c r="R7" s="29">
        <v>569</v>
      </c>
      <c r="S7" s="29">
        <v>478</v>
      </c>
      <c r="T7" s="29">
        <v>566</v>
      </c>
      <c r="U7" s="29">
        <v>538</v>
      </c>
      <c r="AC7" s="29">
        <f t="shared" ref="AC7:AC11" si="1">SUM(G7:J7)</f>
        <v>2549</v>
      </c>
      <c r="AD7" s="29">
        <f t="shared" ref="AD7:AD11" si="2">SUM(K7:N7)</f>
        <v>2787</v>
      </c>
      <c r="AE7" s="29">
        <f>SUM(O7:R7)</f>
        <v>2170</v>
      </c>
    </row>
    <row r="8" spans="2:42">
      <c r="B8" s="1" t="s">
        <v>76</v>
      </c>
      <c r="C8" s="29"/>
      <c r="D8" s="29"/>
      <c r="E8" s="29"/>
      <c r="F8" s="29"/>
      <c r="G8" s="29">
        <v>272</v>
      </c>
      <c r="H8" s="29">
        <v>295</v>
      </c>
      <c r="I8" s="29">
        <v>243</v>
      </c>
      <c r="J8" s="29">
        <v>241</v>
      </c>
      <c r="K8" s="29">
        <v>267</v>
      </c>
      <c r="L8" s="29">
        <v>308</v>
      </c>
      <c r="M8" s="29">
        <v>287</v>
      </c>
      <c r="N8" s="29">
        <v>299</v>
      </c>
      <c r="O8" s="29">
        <v>304</v>
      </c>
      <c r="P8" s="29">
        <v>350</v>
      </c>
      <c r="Q8" s="29">
        <v>334</v>
      </c>
      <c r="R8" s="29">
        <v>337</v>
      </c>
      <c r="S8" s="29">
        <v>301</v>
      </c>
      <c r="T8" s="29">
        <v>344</v>
      </c>
      <c r="U8" s="29">
        <v>345</v>
      </c>
      <c r="AC8" s="29">
        <f t="shared" si="1"/>
        <v>1051</v>
      </c>
      <c r="AD8" s="29">
        <f t="shared" si="2"/>
        <v>1161</v>
      </c>
      <c r="AE8" s="29">
        <f t="shared" ref="AE8:AE11" si="3">SUM(O8:R8)</f>
        <v>1325</v>
      </c>
    </row>
    <row r="9" spans="2:42">
      <c r="B9" s="1" t="s">
        <v>77</v>
      </c>
      <c r="C9" s="29"/>
      <c r="D9" s="29"/>
      <c r="E9" s="29"/>
      <c r="F9" s="29"/>
      <c r="G9" s="29">
        <v>284</v>
      </c>
      <c r="H9" s="29">
        <v>256</v>
      </c>
      <c r="I9" s="29">
        <v>250</v>
      </c>
      <c r="J9" s="29">
        <v>249</v>
      </c>
      <c r="K9" s="29">
        <v>234</v>
      </c>
      <c r="L9" s="29">
        <v>320</v>
      </c>
      <c r="M9" s="29">
        <v>258</v>
      </c>
      <c r="N9" s="29">
        <v>253</v>
      </c>
      <c r="O9" s="29">
        <v>246</v>
      </c>
      <c r="P9" s="29">
        <v>250</v>
      </c>
      <c r="Q9" s="29">
        <v>219</v>
      </c>
      <c r="R9" s="29">
        <v>206</v>
      </c>
      <c r="S9" s="29">
        <v>226</v>
      </c>
      <c r="T9" s="29">
        <v>237</v>
      </c>
      <c r="U9" s="29">
        <v>212</v>
      </c>
      <c r="AC9" s="29">
        <f t="shared" si="1"/>
        <v>1039</v>
      </c>
      <c r="AD9" s="29">
        <f t="shared" si="2"/>
        <v>1065</v>
      </c>
      <c r="AE9" s="29">
        <f t="shared" si="3"/>
        <v>921</v>
      </c>
    </row>
    <row r="10" spans="2:42">
      <c r="B10" s="1" t="s">
        <v>78</v>
      </c>
      <c r="C10" s="29"/>
      <c r="D10" s="29"/>
      <c r="E10" s="29"/>
      <c r="F10" s="29"/>
      <c r="G10" s="29">
        <v>67</v>
      </c>
      <c r="H10" s="29">
        <v>63</v>
      </c>
      <c r="I10" s="29">
        <v>68</v>
      </c>
      <c r="J10" s="29">
        <v>68</v>
      </c>
      <c r="K10" s="29">
        <v>102</v>
      </c>
      <c r="L10" s="29">
        <v>93</v>
      </c>
      <c r="M10" s="29">
        <v>60</v>
      </c>
      <c r="N10" s="29">
        <v>86</v>
      </c>
      <c r="O10" s="29">
        <v>88</v>
      </c>
      <c r="P10" s="29">
        <v>103</v>
      </c>
      <c r="Q10" s="29">
        <v>112</v>
      </c>
      <c r="R10" s="29">
        <v>119</v>
      </c>
      <c r="S10" s="29">
        <v>96</v>
      </c>
      <c r="T10" s="29">
        <v>86</v>
      </c>
      <c r="U10" s="29">
        <v>69</v>
      </c>
      <c r="AC10" s="29">
        <f t="shared" si="1"/>
        <v>266</v>
      </c>
      <c r="AD10" s="29">
        <f t="shared" si="2"/>
        <v>341</v>
      </c>
      <c r="AE10" s="29">
        <f t="shared" si="3"/>
        <v>422</v>
      </c>
    </row>
    <row r="11" spans="2:42">
      <c r="B11" s="1" t="s">
        <v>79</v>
      </c>
      <c r="C11" s="29"/>
      <c r="D11" s="29"/>
      <c r="E11" s="29"/>
      <c r="F11" s="29"/>
      <c r="G11" s="29">
        <v>11</v>
      </c>
      <c r="H11" s="29">
        <v>10</v>
      </c>
      <c r="I11" s="29">
        <v>7</v>
      </c>
      <c r="J11" s="29">
        <v>7</v>
      </c>
      <c r="K11" s="29">
        <v>9</v>
      </c>
      <c r="L11" s="29">
        <v>9</v>
      </c>
      <c r="M11" s="29">
        <v>6</v>
      </c>
      <c r="N11" s="29">
        <v>7</v>
      </c>
      <c r="O11" s="29">
        <v>7</v>
      </c>
      <c r="P11" s="29">
        <v>2</v>
      </c>
      <c r="Q11" s="29">
        <v>0</v>
      </c>
      <c r="R11" s="29">
        <v>0</v>
      </c>
      <c r="S11" s="29">
        <v>1</v>
      </c>
      <c r="T11" s="29">
        <v>1</v>
      </c>
      <c r="U11" s="29">
        <v>1</v>
      </c>
      <c r="AC11" s="29">
        <f t="shared" si="1"/>
        <v>35</v>
      </c>
      <c r="AD11" s="29">
        <f t="shared" si="2"/>
        <v>31</v>
      </c>
      <c r="AE11" s="29">
        <f t="shared" si="3"/>
        <v>9</v>
      </c>
    </row>
    <row r="12" spans="2:42">
      <c r="B12" s="1" t="s">
        <v>80</v>
      </c>
      <c r="C12" s="29">
        <f t="shared" ref="C12:T12" si="4">SUM(C7:C11)</f>
        <v>0</v>
      </c>
      <c r="D12" s="29">
        <f t="shared" si="4"/>
        <v>0</v>
      </c>
      <c r="E12" s="29">
        <f t="shared" si="4"/>
        <v>0</v>
      </c>
      <c r="F12" s="29">
        <f t="shared" si="4"/>
        <v>0</v>
      </c>
      <c r="G12" s="29">
        <f t="shared" si="4"/>
        <v>1281</v>
      </c>
      <c r="H12" s="29">
        <f t="shared" si="4"/>
        <v>1312</v>
      </c>
      <c r="I12" s="29">
        <f t="shared" si="4"/>
        <v>1145</v>
      </c>
      <c r="J12" s="29">
        <f t="shared" si="4"/>
        <v>1202</v>
      </c>
      <c r="K12" s="29">
        <f t="shared" si="4"/>
        <v>1219</v>
      </c>
      <c r="L12" s="29">
        <f t="shared" si="4"/>
        <v>1446</v>
      </c>
      <c r="M12" s="29">
        <f t="shared" si="4"/>
        <v>1271</v>
      </c>
      <c r="N12" s="29">
        <f t="shared" si="4"/>
        <v>1449</v>
      </c>
      <c r="O12" s="29">
        <f t="shared" si="4"/>
        <v>1191</v>
      </c>
      <c r="P12" s="29">
        <f t="shared" si="4"/>
        <v>1264</v>
      </c>
      <c r="Q12" s="29">
        <f t="shared" si="4"/>
        <v>1161</v>
      </c>
      <c r="R12" s="29">
        <f t="shared" si="4"/>
        <v>1231</v>
      </c>
      <c r="S12" s="29">
        <f t="shared" si="4"/>
        <v>1102</v>
      </c>
      <c r="T12" s="29">
        <f t="shared" si="4"/>
        <v>1234</v>
      </c>
      <c r="U12" s="29">
        <f>SUM(U7:U11)</f>
        <v>1165</v>
      </c>
      <c r="AC12" s="29">
        <f t="shared" ref="AC12" si="5">SUM(AC7:AC11)</f>
        <v>4940</v>
      </c>
      <c r="AD12" s="29">
        <f t="shared" ref="AD12" si="6">SUM(AD7:AD11)</f>
        <v>5385</v>
      </c>
      <c r="AE12" s="29">
        <f>SUM(AE7:AE11)</f>
        <v>4847</v>
      </c>
    </row>
    <row r="13" spans="2:42" s="2" customFormat="1">
      <c r="B13" s="2" t="s">
        <v>81</v>
      </c>
      <c r="C13" s="28">
        <f t="shared" ref="C13:T13" si="7">C6-C12</f>
        <v>0</v>
      </c>
      <c r="D13" s="28">
        <f t="shared" si="7"/>
        <v>0</v>
      </c>
      <c r="E13" s="28">
        <f t="shared" si="7"/>
        <v>0</v>
      </c>
      <c r="F13" s="28">
        <f t="shared" si="7"/>
        <v>0</v>
      </c>
      <c r="G13" s="28">
        <f t="shared" si="7"/>
        <v>593</v>
      </c>
      <c r="H13" s="28">
        <f t="shared" si="7"/>
        <v>558</v>
      </c>
      <c r="I13" s="28">
        <f t="shared" si="7"/>
        <v>408</v>
      </c>
      <c r="J13" s="28">
        <f t="shared" si="7"/>
        <v>478</v>
      </c>
      <c r="K13" s="28">
        <f t="shared" si="7"/>
        <v>629</v>
      </c>
      <c r="L13" s="28">
        <f t="shared" si="7"/>
        <v>821</v>
      </c>
      <c r="M13" s="28">
        <f t="shared" si="7"/>
        <v>679</v>
      </c>
      <c r="N13" s="28">
        <f t="shared" si="7"/>
        <v>677</v>
      </c>
      <c r="O13" s="28">
        <f t="shared" si="7"/>
        <v>841</v>
      </c>
      <c r="P13" s="28">
        <f t="shared" si="7"/>
        <v>732</v>
      </c>
      <c r="Q13" s="28">
        <f t="shared" si="7"/>
        <v>662</v>
      </c>
      <c r="R13" s="28">
        <f t="shared" si="7"/>
        <v>688</v>
      </c>
      <c r="S13" s="28">
        <f t="shared" si="7"/>
        <v>692</v>
      </c>
      <c r="T13" s="28">
        <f t="shared" si="7"/>
        <v>525</v>
      </c>
      <c r="U13" s="28">
        <f>U6-U12</f>
        <v>568</v>
      </c>
      <c r="AC13" s="28">
        <f t="shared" ref="AC13" si="8">AC6-AC12</f>
        <v>2037</v>
      </c>
      <c r="AD13" s="28">
        <f t="shared" ref="AD13" si="9">AD6-AD12</f>
        <v>2806</v>
      </c>
      <c r="AE13" s="28">
        <f>AE6-AE12</f>
        <v>2923</v>
      </c>
    </row>
    <row r="14" spans="2:42">
      <c r="B14" s="1" t="s">
        <v>87</v>
      </c>
      <c r="C14" s="29"/>
      <c r="D14" s="29"/>
      <c r="E14" s="29"/>
      <c r="F14" s="29"/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-36</v>
      </c>
      <c r="P14" s="29">
        <v>-273</v>
      </c>
      <c r="Q14" s="29">
        <v>-181</v>
      </c>
      <c r="R14" s="29">
        <v>-1875</v>
      </c>
      <c r="S14" s="29">
        <v>-2291</v>
      </c>
      <c r="T14" s="29">
        <v>-1221</v>
      </c>
      <c r="U14" s="29">
        <v>-593</v>
      </c>
      <c r="AC14" s="29">
        <f t="shared" ref="AC14:AC15" si="10">SUM(G14:J14)</f>
        <v>0</v>
      </c>
      <c r="AD14" s="29">
        <f t="shared" ref="AD14:AD19" si="11">SUM(K14:N14)</f>
        <v>0</v>
      </c>
      <c r="AE14" s="29">
        <f t="shared" ref="AE14:AE15" si="12">SUM(O14:R14)</f>
        <v>-2365</v>
      </c>
    </row>
    <row r="15" spans="2:42">
      <c r="B15" s="1" t="s">
        <v>82</v>
      </c>
      <c r="C15" s="29"/>
      <c r="D15" s="29"/>
      <c r="E15" s="29"/>
      <c r="F15" s="29"/>
      <c r="G15" s="29">
        <v>64</v>
      </c>
      <c r="H15" s="29">
        <v>-51</v>
      </c>
      <c r="I15" s="29">
        <v>-142</v>
      </c>
      <c r="J15" s="29">
        <v>16</v>
      </c>
      <c r="K15" s="29">
        <v>2</v>
      </c>
      <c r="L15" s="29">
        <v>182</v>
      </c>
      <c r="M15" s="29">
        <v>95</v>
      </c>
      <c r="N15" s="29">
        <v>432</v>
      </c>
      <c r="O15" s="29">
        <v>-81</v>
      </c>
      <c r="P15" s="29">
        <v>-58</v>
      </c>
      <c r="Q15" s="29">
        <v>-47</v>
      </c>
      <c r="R15" s="29">
        <v>26</v>
      </c>
      <c r="S15" s="29">
        <v>-50</v>
      </c>
      <c r="T15" s="29">
        <v>-31</v>
      </c>
      <c r="U15" s="29">
        <v>-29</v>
      </c>
      <c r="AC15" s="29">
        <f t="shared" si="10"/>
        <v>-113</v>
      </c>
      <c r="AD15" s="29">
        <f t="shared" si="11"/>
        <v>711</v>
      </c>
      <c r="AE15" s="29">
        <f t="shared" si="12"/>
        <v>-160</v>
      </c>
    </row>
    <row r="16" spans="2:42">
      <c r="B16" s="1" t="s">
        <v>83</v>
      </c>
      <c r="C16" s="29">
        <f t="shared" ref="C16:T16" si="13">C13+C14+C15</f>
        <v>0</v>
      </c>
      <c r="D16" s="29">
        <f t="shared" si="13"/>
        <v>0</v>
      </c>
      <c r="E16" s="29">
        <f t="shared" si="13"/>
        <v>0</v>
      </c>
      <c r="F16" s="29">
        <f t="shared" si="13"/>
        <v>0</v>
      </c>
      <c r="G16" s="29">
        <f t="shared" si="13"/>
        <v>657</v>
      </c>
      <c r="H16" s="29">
        <f t="shared" si="13"/>
        <v>507</v>
      </c>
      <c r="I16" s="29">
        <f t="shared" si="13"/>
        <v>266</v>
      </c>
      <c r="J16" s="29">
        <f t="shared" si="13"/>
        <v>494</v>
      </c>
      <c r="K16" s="29">
        <f t="shared" si="13"/>
        <v>631</v>
      </c>
      <c r="L16" s="29">
        <f t="shared" si="13"/>
        <v>1003</v>
      </c>
      <c r="M16" s="29">
        <f>M13+M14+M15</f>
        <v>774</v>
      </c>
      <c r="N16" s="29">
        <f t="shared" si="13"/>
        <v>1109</v>
      </c>
      <c r="O16" s="29">
        <f t="shared" si="13"/>
        <v>724</v>
      </c>
      <c r="P16" s="29">
        <f t="shared" si="13"/>
        <v>401</v>
      </c>
      <c r="Q16" s="29">
        <f t="shared" si="13"/>
        <v>434</v>
      </c>
      <c r="R16" s="29">
        <f t="shared" si="13"/>
        <v>-1161</v>
      </c>
      <c r="S16" s="29">
        <f t="shared" si="13"/>
        <v>-1649</v>
      </c>
      <c r="T16" s="29">
        <f t="shared" si="13"/>
        <v>-727</v>
      </c>
      <c r="U16" s="29">
        <f>U13+U14+U15</f>
        <v>-54</v>
      </c>
      <c r="AC16" s="29">
        <f t="shared" ref="AC16:AD16" si="14">AC13+AC14+AC15</f>
        <v>1924</v>
      </c>
      <c r="AD16" s="29">
        <f t="shared" si="14"/>
        <v>3517</v>
      </c>
      <c r="AE16" s="29">
        <f>AE13+AE14+AE15</f>
        <v>398</v>
      </c>
    </row>
    <row r="17" spans="2:31">
      <c r="B17" s="1" t="s">
        <v>84</v>
      </c>
      <c r="C17" s="29"/>
      <c r="D17" s="29"/>
      <c r="E17" s="29"/>
      <c r="F17" s="29"/>
      <c r="G17" s="29">
        <v>-141</v>
      </c>
      <c r="H17" s="29">
        <v>-107</v>
      </c>
      <c r="I17" s="29">
        <v>-56</v>
      </c>
      <c r="J17" s="29">
        <v>-25</v>
      </c>
      <c r="K17" s="29">
        <v>-146</v>
      </c>
      <c r="L17" s="29">
        <v>-263</v>
      </c>
      <c r="M17" s="29">
        <v>-153</v>
      </c>
      <c r="N17" s="29">
        <v>-328</v>
      </c>
      <c r="O17" s="29">
        <v>-156</v>
      </c>
      <c r="P17" s="29">
        <v>-107</v>
      </c>
      <c r="Q17" s="29">
        <v>-151</v>
      </c>
      <c r="R17" s="29">
        <v>268</v>
      </c>
      <c r="S17" s="29">
        <v>310</v>
      </c>
      <c r="T17" s="29">
        <v>191</v>
      </c>
      <c r="U17" s="29">
        <v>-16</v>
      </c>
      <c r="AC17" s="29">
        <f t="shared" ref="AC17" si="15">SUM(G17:J17)</f>
        <v>-329</v>
      </c>
      <c r="AD17" s="29">
        <f t="shared" si="11"/>
        <v>-890</v>
      </c>
      <c r="AE17" s="29">
        <f t="shared" ref="AE17" si="16">SUM(O17:R17)</f>
        <v>-146</v>
      </c>
    </row>
    <row r="18" spans="2:31">
      <c r="B18" s="1" t="s">
        <v>85</v>
      </c>
      <c r="C18" s="29">
        <f t="shared" ref="C18:T18" si="17">C16+C17</f>
        <v>0</v>
      </c>
      <c r="D18" s="29">
        <f t="shared" si="17"/>
        <v>0</v>
      </c>
      <c r="E18" s="29">
        <f t="shared" si="17"/>
        <v>0</v>
      </c>
      <c r="F18" s="29">
        <f t="shared" si="17"/>
        <v>0</v>
      </c>
      <c r="G18" s="29">
        <f t="shared" si="17"/>
        <v>516</v>
      </c>
      <c r="H18" s="29">
        <f t="shared" si="17"/>
        <v>400</v>
      </c>
      <c r="I18" s="29">
        <f t="shared" si="17"/>
        <v>210</v>
      </c>
      <c r="J18" s="29">
        <f t="shared" si="17"/>
        <v>469</v>
      </c>
      <c r="K18" s="29">
        <f t="shared" si="17"/>
        <v>485</v>
      </c>
      <c r="L18" s="29">
        <f t="shared" si="17"/>
        <v>740</v>
      </c>
      <c r="M18" s="29">
        <f t="shared" si="17"/>
        <v>621</v>
      </c>
      <c r="N18" s="29">
        <f t="shared" si="17"/>
        <v>781</v>
      </c>
      <c r="O18" s="29">
        <f t="shared" si="17"/>
        <v>568</v>
      </c>
      <c r="P18" s="29">
        <f t="shared" si="17"/>
        <v>294</v>
      </c>
      <c r="Q18" s="29">
        <f t="shared" si="17"/>
        <v>283</v>
      </c>
      <c r="R18" s="29">
        <f t="shared" si="17"/>
        <v>-893</v>
      </c>
      <c r="S18" s="29">
        <f t="shared" si="17"/>
        <v>-1339</v>
      </c>
      <c r="T18" s="29">
        <f t="shared" si="17"/>
        <v>-536</v>
      </c>
      <c r="U18" s="29">
        <f>U16+U17</f>
        <v>-70</v>
      </c>
      <c r="AC18" s="29">
        <f t="shared" ref="AC18:AD18" si="18">AC16+AC17</f>
        <v>1595</v>
      </c>
      <c r="AD18" s="29">
        <f t="shared" si="18"/>
        <v>2627</v>
      </c>
      <c r="AE18" s="29">
        <f>AE16+AE17</f>
        <v>252</v>
      </c>
    </row>
    <row r="19" spans="2:31">
      <c r="B19" s="1" t="s">
        <v>86</v>
      </c>
      <c r="C19" s="29"/>
      <c r="D19" s="29"/>
      <c r="E19" s="29"/>
      <c r="F19" s="29"/>
      <c r="G19" s="29">
        <v>2</v>
      </c>
      <c r="H19" s="29">
        <v>2</v>
      </c>
      <c r="I19" s="29">
        <v>100</v>
      </c>
      <c r="J19" s="29">
        <v>87</v>
      </c>
      <c r="K19" s="29">
        <v>2927</v>
      </c>
      <c r="L19" s="29">
        <v>6</v>
      </c>
      <c r="M19" s="29">
        <v>43</v>
      </c>
      <c r="N19" s="29">
        <v>64</v>
      </c>
      <c r="O19" s="29">
        <v>73</v>
      </c>
      <c r="P19" s="29">
        <v>10440</v>
      </c>
      <c r="Q19" s="29">
        <v>-19</v>
      </c>
      <c r="R19" s="29">
        <v>2862</v>
      </c>
      <c r="S19" s="29">
        <v>-2</v>
      </c>
      <c r="T19" s="29">
        <v>5</v>
      </c>
      <c r="U19" s="29">
        <v>1</v>
      </c>
      <c r="AC19" s="29">
        <f t="shared" ref="AC19" si="19">SUM(G19:J19)</f>
        <v>191</v>
      </c>
      <c r="AD19" s="29">
        <f t="shared" si="11"/>
        <v>3040</v>
      </c>
      <c r="AE19" s="29">
        <f t="shared" ref="AE19" si="20">SUM(O19:R19)</f>
        <v>13356</v>
      </c>
    </row>
    <row r="20" spans="2:31" s="2" customFormat="1">
      <c r="B20" s="2" t="s">
        <v>71</v>
      </c>
      <c r="C20" s="28">
        <f t="shared" ref="C20:T20" si="21">C18+C19</f>
        <v>0</v>
      </c>
      <c r="D20" s="28">
        <f t="shared" si="21"/>
        <v>0</v>
      </c>
      <c r="E20" s="28">
        <f t="shared" si="21"/>
        <v>0</v>
      </c>
      <c r="F20" s="28">
        <f t="shared" si="21"/>
        <v>0</v>
      </c>
      <c r="G20" s="28">
        <f t="shared" si="21"/>
        <v>518</v>
      </c>
      <c r="H20" s="28">
        <f t="shared" si="21"/>
        <v>402</v>
      </c>
      <c r="I20" s="28">
        <f t="shared" si="21"/>
        <v>310</v>
      </c>
      <c r="J20" s="28">
        <f t="shared" si="21"/>
        <v>556</v>
      </c>
      <c r="K20" s="28">
        <f t="shared" si="21"/>
        <v>3412</v>
      </c>
      <c r="L20" s="28">
        <f t="shared" si="21"/>
        <v>746</v>
      </c>
      <c r="M20" s="28">
        <f t="shared" si="21"/>
        <v>664</v>
      </c>
      <c r="N20" s="28">
        <f t="shared" si="21"/>
        <v>845</v>
      </c>
      <c r="O20" s="28">
        <f t="shared" si="21"/>
        <v>641</v>
      </c>
      <c r="P20" s="28">
        <f t="shared" si="21"/>
        <v>10734</v>
      </c>
      <c r="Q20" s="28">
        <f t="shared" si="21"/>
        <v>264</v>
      </c>
      <c r="R20" s="28">
        <f t="shared" si="21"/>
        <v>1969</v>
      </c>
      <c r="S20" s="28">
        <f t="shared" si="21"/>
        <v>-1341</v>
      </c>
      <c r="T20" s="28">
        <f t="shared" si="21"/>
        <v>-531</v>
      </c>
      <c r="U20" s="28">
        <f>U18+U19</f>
        <v>-69</v>
      </c>
      <c r="AC20" s="28">
        <f t="shared" ref="AC20:AD20" si="22">AC18+AC19</f>
        <v>1786</v>
      </c>
      <c r="AD20" s="28">
        <f t="shared" si="22"/>
        <v>5667</v>
      </c>
      <c r="AE20" s="28">
        <f>AE18+AE19</f>
        <v>13608</v>
      </c>
    </row>
    <row r="21" spans="2:31">
      <c r="B21" s="1" t="s">
        <v>70</v>
      </c>
      <c r="C21" s="29"/>
      <c r="D21" s="29"/>
      <c r="E21" s="29"/>
      <c r="F21" s="29"/>
      <c r="G21" s="30">
        <f t="shared" ref="G21:J21" si="23">G20/G22</f>
        <v>0.5755555555555556</v>
      </c>
      <c r="H21" s="30">
        <f t="shared" si="23"/>
        <v>0.46744186046511627</v>
      </c>
      <c r="I21" s="30">
        <f t="shared" si="23"/>
        <v>0.37349397590361444</v>
      </c>
      <c r="J21" s="30">
        <f t="shared" si="23"/>
        <v>0.68897149938042135</v>
      </c>
      <c r="K21" s="30">
        <f t="shared" ref="K21:U21" si="24">K20/K22</f>
        <v>4.5312084993359898</v>
      </c>
      <c r="L21" s="30">
        <f t="shared" si="24"/>
        <v>1.0611664295874823</v>
      </c>
      <c r="M21" s="30">
        <f t="shared" si="24"/>
        <v>0.95402298850574707</v>
      </c>
      <c r="N21" s="30">
        <f t="shared" si="24"/>
        <v>1.2281976744186047</v>
      </c>
      <c r="O21" s="30">
        <f t="shared" si="24"/>
        <v>0.94126284875183552</v>
      </c>
      <c r="P21" s="30">
        <f t="shared" si="24"/>
        <v>15.925816023738873</v>
      </c>
      <c r="Q21" s="30">
        <f t="shared" si="24"/>
        <v>0.40121580547112462</v>
      </c>
      <c r="R21" s="30">
        <f t="shared" si="24"/>
        <v>3.2491749174917492</v>
      </c>
      <c r="S21" s="30">
        <f t="shared" si="24"/>
        <v>-2.2844974446337307</v>
      </c>
      <c r="T21" s="30">
        <f t="shared" si="24"/>
        <v>-0.95503597122302153</v>
      </c>
      <c r="U21" s="30">
        <f t="shared" si="24"/>
        <v>-0.12715165313356303</v>
      </c>
      <c r="AC21" s="30">
        <f>AC20/AC22</f>
        <v>2.1036513545347466</v>
      </c>
      <c r="AD21" s="30">
        <f>AD20/AD22</f>
        <v>7.9816901408450702</v>
      </c>
      <c r="AE21" s="30">
        <f>AE20/AE22</f>
        <v>20.871165644171779</v>
      </c>
    </row>
    <row r="22" spans="2:31" s="29" customFormat="1">
      <c r="B22" s="29" t="s">
        <v>4</v>
      </c>
      <c r="G22" s="29">
        <v>900</v>
      </c>
      <c r="H22" s="29">
        <v>860</v>
      </c>
      <c r="I22" s="29">
        <v>830</v>
      </c>
      <c r="J22" s="29">
        <v>807</v>
      </c>
      <c r="K22" s="29">
        <v>753</v>
      </c>
      <c r="L22" s="29">
        <v>703</v>
      </c>
      <c r="M22" s="29">
        <v>696</v>
      </c>
      <c r="N22" s="29">
        <v>688</v>
      </c>
      <c r="O22" s="29">
        <v>681</v>
      </c>
      <c r="P22" s="29">
        <v>674</v>
      </c>
      <c r="Q22" s="29">
        <v>658</v>
      </c>
      <c r="R22" s="29">
        <v>606</v>
      </c>
      <c r="S22" s="29">
        <v>587</v>
      </c>
      <c r="T22" s="29">
        <v>556</v>
      </c>
      <c r="U22" s="29">
        <v>542.659087</v>
      </c>
      <c r="AC22" s="29">
        <v>849</v>
      </c>
      <c r="AD22" s="29">
        <v>710</v>
      </c>
      <c r="AE22" s="29">
        <v>652</v>
      </c>
    </row>
    <row r="24" spans="2:31" s="2" customFormat="1">
      <c r="B24" s="2" t="s">
        <v>88</v>
      </c>
      <c r="K24" s="31">
        <f>K4/G4-1</f>
        <v>-1.6162453377538299E-2</v>
      </c>
      <c r="L24" s="31">
        <f>L4/H4-1</f>
        <v>0.18241848947585648</v>
      </c>
      <c r="M24" s="31">
        <f>M4/I4-1</f>
        <v>0.25108017282765238</v>
      </c>
      <c r="N24" s="31">
        <f>N4/J4-1</f>
        <v>0.28264758497316644</v>
      </c>
      <c r="O24" s="31">
        <f t="shared" ref="O24:P24" si="25">O4/K4-1</f>
        <v>0.11120471777590568</v>
      </c>
      <c r="P24" s="31">
        <f t="shared" si="25"/>
        <v>-6.8760907504363034E-2</v>
      </c>
      <c r="Q24" s="31">
        <f>Q4/M4-1</f>
        <v>-4.0291634689178846E-2</v>
      </c>
      <c r="R24" s="31">
        <f>R4/N4-1</f>
        <v>-8.8912133891213441E-2</v>
      </c>
      <c r="S24" s="31">
        <f>S4/O4-1</f>
        <v>-5.8756633813495052E-2</v>
      </c>
      <c r="T24" s="31">
        <f>T4/P4-1</f>
        <v>-9.2203898050974509E-2</v>
      </c>
      <c r="U24" s="31">
        <f>U4/Q4-1</f>
        <v>-4.8380647740903671E-2</v>
      </c>
      <c r="AD24" s="31">
        <f>AD4/AC4-1</f>
        <v>0.17018022938285093</v>
      </c>
      <c r="AE24" s="31">
        <f>AE4/AD4-1</f>
        <v>-2.7349948660505885E-2</v>
      </c>
    </row>
    <row r="25" spans="2:31">
      <c r="B25" s="1" t="s">
        <v>89</v>
      </c>
      <c r="H25" s="32">
        <f t="shared" ref="H25:J25" si="26">H4/G4-1</f>
        <v>4.1442188147533532E-3</v>
      </c>
      <c r="I25" s="32">
        <f t="shared" si="26"/>
        <v>-0.14032191498142799</v>
      </c>
      <c r="J25" s="32">
        <f t="shared" si="26"/>
        <v>7.3451752280364824E-2</v>
      </c>
      <c r="K25" s="32">
        <f t="shared" ref="K25:L25" si="27">K4/J4-1</f>
        <v>6.1717352415026738E-2</v>
      </c>
      <c r="L25" s="32">
        <f t="shared" si="27"/>
        <v>0.20682392586352139</v>
      </c>
      <c r="M25" s="32">
        <f t="shared" ref="M25:S25" si="28">M4/L4-1</f>
        <v>-9.0401396160558423E-2</v>
      </c>
      <c r="N25" s="32">
        <f t="shared" si="28"/>
        <v>0.10053722179585578</v>
      </c>
      <c r="O25" s="32">
        <f t="shared" si="28"/>
        <v>-8.0195258019525761E-2</v>
      </c>
      <c r="P25" s="32">
        <f t="shared" si="28"/>
        <v>1.1372251705837666E-2</v>
      </c>
      <c r="Q25" s="32">
        <f t="shared" si="28"/>
        <v>-6.2593703148425828E-2</v>
      </c>
      <c r="R25" s="32">
        <f t="shared" si="28"/>
        <v>4.4782087165133877E-2</v>
      </c>
      <c r="S25" s="32">
        <f t="shared" si="28"/>
        <v>-4.9751243781094523E-2</v>
      </c>
      <c r="T25" s="32">
        <f>T4/S4-1</f>
        <v>-2.4567055980668551E-2</v>
      </c>
      <c r="U25" s="32">
        <f>U4/T4-1</f>
        <v>-1.7341040462427793E-2</v>
      </c>
      <c r="Z25" s="19" t="s">
        <v>123</v>
      </c>
      <c r="AA25" s="19" t="s">
        <v>123</v>
      </c>
      <c r="AB25" s="19" t="s">
        <v>123</v>
      </c>
      <c r="AC25" s="19" t="s">
        <v>123</v>
      </c>
      <c r="AD25" s="19" t="s">
        <v>123</v>
      </c>
      <c r="AE25" s="19" t="s">
        <v>123</v>
      </c>
    </row>
    <row r="27" spans="2:31">
      <c r="B27" s="1" t="s">
        <v>90</v>
      </c>
      <c r="G27" s="32">
        <f t="shared" ref="G27" si="29">G6/G4</f>
        <v>0.77662660588479071</v>
      </c>
      <c r="H27" s="32">
        <f t="shared" ref="H27" si="30">H6/H4</f>
        <v>0.77177053239785387</v>
      </c>
      <c r="I27" s="32">
        <f t="shared" ref="I27:J27" si="31">I6/I4</f>
        <v>0.74555928948631778</v>
      </c>
      <c r="J27" s="32">
        <f t="shared" si="31"/>
        <v>0.75134168157423975</v>
      </c>
      <c r="K27" s="32">
        <f t="shared" ref="K27" si="32">K6/K4</f>
        <v>0.77843302443133955</v>
      </c>
      <c r="L27" s="32">
        <f t="shared" ref="L27" si="33">L6/L4</f>
        <v>0.79127399650959862</v>
      </c>
      <c r="M27" s="32">
        <f t="shared" ref="M27" si="34">M6/M4</f>
        <v>0.7482732156561781</v>
      </c>
      <c r="N27" s="32">
        <f t="shared" ref="N27:O27" si="35">N6/N4</f>
        <v>0.74128312412831243</v>
      </c>
      <c r="O27" s="32">
        <f t="shared" si="35"/>
        <v>0.77028051554207733</v>
      </c>
      <c r="P27" s="32">
        <f>P6/P4</f>
        <v>0.74812593703148422</v>
      </c>
      <c r="Q27" s="32">
        <f>Q6/Q4</f>
        <v>0.72890843662534988</v>
      </c>
      <c r="R27" s="32">
        <f t="shared" ref="R27" si="36">R6/R4</f>
        <v>0.73440489858400304</v>
      </c>
      <c r="S27" s="32">
        <f t="shared" ref="S27" si="37">S6/S4</f>
        <v>0.72251308900523559</v>
      </c>
      <c r="T27" s="32">
        <f>T6/T4</f>
        <v>0.72625928984310484</v>
      </c>
      <c r="U27" s="32">
        <f>U6/U4</f>
        <v>0.72815126050420165</v>
      </c>
      <c r="AC27" s="32">
        <f t="shared" ref="AC27:AD27" si="38">AC6/AC4</f>
        <v>0.76209721463681046</v>
      </c>
      <c r="AD27" s="32">
        <f t="shared" ref="AD27:AE27" si="39">AD6/AD4</f>
        <v>0.76458508354335852</v>
      </c>
      <c r="AE27" s="32">
        <f>AE6/AE4</f>
        <v>0.74568138195777356</v>
      </c>
    </row>
    <row r="28" spans="2:31">
      <c r="B28" s="1" t="s">
        <v>91</v>
      </c>
      <c r="G28" s="32">
        <f t="shared" ref="G28" si="40">G13/G4</f>
        <v>0.24575217571487776</v>
      </c>
      <c r="H28" s="32">
        <f t="shared" ref="H28" si="41">H13/H4</f>
        <v>0.2302930251754024</v>
      </c>
      <c r="I28" s="32">
        <f t="shared" ref="I28:J28" si="42">I13/I4</f>
        <v>0.19587133941430629</v>
      </c>
      <c r="J28" s="32">
        <f t="shared" si="42"/>
        <v>0.21377459749552774</v>
      </c>
      <c r="K28" s="32">
        <f t="shared" ref="K28" si="43">K13/K4</f>
        <v>0.26495366470092668</v>
      </c>
      <c r="L28" s="32">
        <f t="shared" ref="L28" si="44">L13/L4</f>
        <v>0.28656195462478184</v>
      </c>
      <c r="M28" s="32">
        <f t="shared" ref="M28" si="45">M13/M4</f>
        <v>0.26055257099002305</v>
      </c>
      <c r="N28" s="32">
        <f t="shared" ref="N28:O28" si="46">N13/N4</f>
        <v>0.23605299860529985</v>
      </c>
      <c r="O28" s="32">
        <f t="shared" si="46"/>
        <v>0.31880212282031845</v>
      </c>
      <c r="P28" s="32">
        <f>P13/P4</f>
        <v>0.27436281859070466</v>
      </c>
      <c r="Q28" s="32">
        <f>Q13/Q4</f>
        <v>0.2646941223510596</v>
      </c>
      <c r="R28" s="32">
        <f t="shared" ref="R28" si="47">R13/R4</f>
        <v>0.26329889016456182</v>
      </c>
      <c r="S28" s="32">
        <f t="shared" ref="S28" si="48">S13/S4</f>
        <v>0.27869512686266612</v>
      </c>
      <c r="T28" s="32">
        <f>T13/T4</f>
        <v>0.21676300578034682</v>
      </c>
      <c r="U28" s="32">
        <f>U13/U4</f>
        <v>0.23865546218487396</v>
      </c>
      <c r="AC28" s="32">
        <f t="shared" ref="AC28:AD28" si="49">AC13/AC4</f>
        <v>0.2225013653741125</v>
      </c>
      <c r="AD28" s="32">
        <f t="shared" ref="AD28:AE28" si="50">AD13/AD4</f>
        <v>0.26192476430504996</v>
      </c>
      <c r="AE28" s="32">
        <f>AE13/AE4</f>
        <v>0.28051823416506716</v>
      </c>
    </row>
    <row r="29" spans="2:31">
      <c r="B29" s="1" t="s">
        <v>92</v>
      </c>
      <c r="G29" s="32">
        <f t="shared" ref="G29" si="51">G20/G4</f>
        <v>0.21467053460422711</v>
      </c>
      <c r="H29" s="32">
        <f t="shared" ref="H29" si="52">H20/H4</f>
        <v>0.16591002888980602</v>
      </c>
      <c r="I29" s="32">
        <f t="shared" ref="I29:J29" si="53">I20/I4</f>
        <v>0.14882381180988957</v>
      </c>
      <c r="J29" s="32">
        <f t="shared" si="53"/>
        <v>0.24865831842576028</v>
      </c>
      <c r="K29" s="32">
        <f t="shared" ref="K29" si="54">K20/K4</f>
        <v>1.4372367312552654</v>
      </c>
      <c r="L29" s="32">
        <f t="shared" ref="L29" si="55">L20/L4</f>
        <v>0.26038394415357768</v>
      </c>
      <c r="M29" s="32">
        <f t="shared" ref="M29" si="56">M20/M4</f>
        <v>0.25479662317728319</v>
      </c>
      <c r="N29" s="32">
        <f t="shared" ref="N29:O29" si="57">N20/N4</f>
        <v>0.29463040446304045</v>
      </c>
      <c r="O29" s="32">
        <f t="shared" si="57"/>
        <v>0.24298711144806673</v>
      </c>
      <c r="P29" s="32">
        <f>P20/P4</f>
        <v>4.0232383808095955</v>
      </c>
      <c r="Q29" s="32">
        <f>Q20/Q4</f>
        <v>0.10555777688924431</v>
      </c>
      <c r="R29" s="32">
        <f t="shared" ref="R29" si="58">R20/R4</f>
        <v>0.75353999234596247</v>
      </c>
      <c r="S29" s="32">
        <f t="shared" ref="S29" si="59">S20/S4</f>
        <v>-0.54007249295207416</v>
      </c>
      <c r="T29" s="32">
        <f>T20/T4</f>
        <v>-0.21924029727497935</v>
      </c>
      <c r="U29" s="32">
        <f>U20/U4</f>
        <v>-2.8991596638655463E-2</v>
      </c>
      <c r="AC29" s="32">
        <f t="shared" ref="AC29:AD29" si="60">AC20/AC4</f>
        <v>0.19508465319497542</v>
      </c>
      <c r="AD29" s="32">
        <f t="shared" ref="AD29:AE29" si="61">AD20/AD4</f>
        <v>0.52898347801736212</v>
      </c>
      <c r="AE29" s="32">
        <f>AE20/AE4</f>
        <v>1.3059500959692898</v>
      </c>
    </row>
    <row r="30" spans="2:31">
      <c r="B30" s="1" t="s">
        <v>93</v>
      </c>
      <c r="G30" s="32">
        <f t="shared" ref="G30" si="62">ABS(G17)/ABS(G16)</f>
        <v>0.21461187214611871</v>
      </c>
      <c r="H30" s="32">
        <f t="shared" ref="H30" si="63">ABS(H17)/ABS(H16)</f>
        <v>0.21104536489151873</v>
      </c>
      <c r="I30" s="32">
        <f t="shared" ref="I30:J30" si="64">ABS(I17)/ABS(I16)</f>
        <v>0.21052631578947367</v>
      </c>
      <c r="J30" s="32">
        <f t="shared" si="64"/>
        <v>5.0607287449392711E-2</v>
      </c>
      <c r="K30" s="32">
        <f t="shared" ref="K30" si="65">ABS(K17)/ABS(K16)</f>
        <v>0.23137876386687797</v>
      </c>
      <c r="L30" s="32">
        <f t="shared" ref="L30" si="66">ABS(L17)/ABS(L16)</f>
        <v>0.26221335992023931</v>
      </c>
      <c r="M30" s="32">
        <f t="shared" ref="M30" si="67">ABS(M17)/ABS(M16)</f>
        <v>0.19767441860465115</v>
      </c>
      <c r="N30" s="32">
        <f t="shared" ref="N30:O30" si="68">ABS(N17)/ABS(N16)</f>
        <v>0.29576194770063119</v>
      </c>
      <c r="O30" s="32">
        <f t="shared" si="68"/>
        <v>0.21546961325966851</v>
      </c>
      <c r="P30" s="32">
        <f>ABS(P17)/ABS(P16)</f>
        <v>0.26683291770573564</v>
      </c>
      <c r="Q30" s="32">
        <f>ABS(Q17)/ABS(Q16)</f>
        <v>0.34792626728110598</v>
      </c>
      <c r="R30" s="32">
        <f t="shared" ref="R30" si="69">ABS(R17)/ABS(R16)</f>
        <v>0.23083548664944015</v>
      </c>
      <c r="S30" s="32">
        <f t="shared" ref="S30" si="70">ABS(S17)/ABS(S16)</f>
        <v>0.18799272286234081</v>
      </c>
      <c r="T30" s="32">
        <f>ABS(T17)/ABS(T16)</f>
        <v>0.2627235213204952</v>
      </c>
      <c r="U30" s="32">
        <f>ABS(U17)/ABS(U16)</f>
        <v>0.29629629629629628</v>
      </c>
      <c r="AC30" s="32">
        <f t="shared" ref="AC30:AD30" si="71">ABS(AC17)/ABS(AC16)</f>
        <v>0.17099792099792099</v>
      </c>
      <c r="AD30" s="32">
        <f t="shared" ref="AD30:AE30" si="72">ABS(AD17)/ABS(AD16)</f>
        <v>0.25305658231447259</v>
      </c>
      <c r="AE30" s="32">
        <f>ABS(AE17)/ABS(AE16)</f>
        <v>0.36683417085427134</v>
      </c>
    </row>
    <row r="32" spans="2:31">
      <c r="Q32" s="29"/>
    </row>
    <row r="34" spans="2:31">
      <c r="B34" s="33" t="s">
        <v>94</v>
      </c>
    </row>
    <row r="35" spans="2:31" s="2" customFormat="1">
      <c r="B35" s="2" t="s">
        <v>6</v>
      </c>
      <c r="C35" s="28"/>
      <c r="D35" s="28"/>
      <c r="E35" s="28"/>
      <c r="F35" s="28"/>
      <c r="G35" s="28"/>
      <c r="H35" s="28"/>
      <c r="I35" s="28"/>
      <c r="J35" s="28">
        <v>901</v>
      </c>
      <c r="K35" s="28">
        <v>880</v>
      </c>
      <c r="L35" s="28">
        <v>1006</v>
      </c>
      <c r="M35" s="28">
        <v>963</v>
      </c>
      <c r="N35" s="28">
        <v>1428</v>
      </c>
      <c r="R35" s="28">
        <v>1379</v>
      </c>
      <c r="S35" s="28">
        <v>1798</v>
      </c>
      <c r="T35" s="28">
        <v>1742</v>
      </c>
      <c r="U35" s="28">
        <v>2037</v>
      </c>
      <c r="AC35" s="28">
        <f>J35</f>
        <v>901</v>
      </c>
      <c r="AD35" s="28">
        <f>N35</f>
        <v>1428</v>
      </c>
      <c r="AE35" s="28">
        <f>R35</f>
        <v>1379</v>
      </c>
    </row>
    <row r="36" spans="2:31" s="2" customFormat="1">
      <c r="B36" s="2" t="s">
        <v>95</v>
      </c>
      <c r="C36" s="28"/>
      <c r="D36" s="28"/>
      <c r="E36" s="28"/>
      <c r="F36" s="28"/>
      <c r="G36" s="28"/>
      <c r="H36" s="28"/>
      <c r="I36" s="28"/>
      <c r="J36" s="28">
        <v>1850</v>
      </c>
      <c r="K36" s="28">
        <v>3550</v>
      </c>
      <c r="L36" s="28">
        <v>4297</v>
      </c>
      <c r="M36" s="28">
        <v>2697</v>
      </c>
      <c r="N36" s="28">
        <v>2398</v>
      </c>
      <c r="R36" s="28">
        <v>5944</v>
      </c>
      <c r="S36" s="28">
        <v>3771</v>
      </c>
      <c r="T36" s="28">
        <v>1483</v>
      </c>
      <c r="U36" s="28">
        <v>1457</v>
      </c>
      <c r="AC36" s="28">
        <f>J36</f>
        <v>1850</v>
      </c>
      <c r="AD36" s="28">
        <f>N36</f>
        <v>2398</v>
      </c>
      <c r="AE36" s="28">
        <f>R36</f>
        <v>5944</v>
      </c>
    </row>
    <row r="37" spans="2:31">
      <c r="B37" s="1" t="s">
        <v>96</v>
      </c>
      <c r="C37" s="29"/>
      <c r="D37" s="29"/>
      <c r="E37" s="29"/>
      <c r="F37" s="29"/>
      <c r="G37" s="29"/>
      <c r="H37" s="29"/>
      <c r="I37" s="29"/>
      <c r="J37" s="29">
        <v>555</v>
      </c>
      <c r="K37" s="29">
        <v>635</v>
      </c>
      <c r="L37" s="29">
        <v>845</v>
      </c>
      <c r="M37" s="29">
        <v>477</v>
      </c>
      <c r="N37" s="29">
        <v>412</v>
      </c>
      <c r="R37" s="29">
        <v>681</v>
      </c>
      <c r="S37" s="29">
        <v>626</v>
      </c>
      <c r="T37" s="29">
        <v>605</v>
      </c>
      <c r="U37" s="29">
        <v>633</v>
      </c>
      <c r="AC37" s="29">
        <f>J37</f>
        <v>555</v>
      </c>
      <c r="AD37" s="29">
        <f>AC37+N37</f>
        <v>967</v>
      </c>
      <c r="AE37" s="29">
        <f>R37</f>
        <v>681</v>
      </c>
    </row>
    <row r="38" spans="2:31">
      <c r="B38" s="1" t="s">
        <v>97</v>
      </c>
      <c r="C38" s="29"/>
      <c r="D38" s="29"/>
      <c r="E38" s="29"/>
      <c r="F38" s="29"/>
      <c r="G38" s="29"/>
      <c r="H38" s="29"/>
      <c r="I38" s="29"/>
      <c r="J38" s="29">
        <f>1064+141+195</f>
        <v>1400</v>
      </c>
      <c r="K38" s="29">
        <v>1183</v>
      </c>
      <c r="L38" s="29">
        <v>1246</v>
      </c>
      <c r="M38" s="29">
        <f>1486+1116</f>
        <v>2602</v>
      </c>
      <c r="N38" s="29">
        <f>1764+1188</f>
        <v>2952</v>
      </c>
      <c r="R38" s="29">
        <v>1107</v>
      </c>
      <c r="S38" s="29">
        <v>1154</v>
      </c>
      <c r="T38" s="29">
        <v>1237</v>
      </c>
      <c r="U38" s="29">
        <v>1162</v>
      </c>
      <c r="AC38" s="29">
        <f>J38</f>
        <v>1400</v>
      </c>
      <c r="AD38" s="29">
        <f t="shared" ref="AD38:AD46" si="73">AC38+N38</f>
        <v>4352</v>
      </c>
      <c r="AE38" s="29">
        <f>R38</f>
        <v>1107</v>
      </c>
    </row>
    <row r="39" spans="2:31">
      <c r="B39" s="1" t="s">
        <v>98</v>
      </c>
      <c r="C39" s="29">
        <f t="shared" ref="C39:T39" si="74">SUM(C35:C38)</f>
        <v>0</v>
      </c>
      <c r="D39" s="29">
        <f t="shared" si="74"/>
        <v>0</v>
      </c>
      <c r="E39" s="29">
        <f t="shared" si="74"/>
        <v>0</v>
      </c>
      <c r="F39" s="29">
        <f t="shared" si="74"/>
        <v>0</v>
      </c>
      <c r="G39" s="29">
        <f t="shared" si="74"/>
        <v>0</v>
      </c>
      <c r="H39" s="29">
        <f t="shared" si="74"/>
        <v>0</v>
      </c>
      <c r="I39" s="29">
        <f t="shared" si="74"/>
        <v>0</v>
      </c>
      <c r="J39" s="29">
        <f t="shared" si="74"/>
        <v>4706</v>
      </c>
      <c r="K39" s="29">
        <f t="shared" si="74"/>
        <v>6248</v>
      </c>
      <c r="L39" s="29">
        <f t="shared" si="74"/>
        <v>7394</v>
      </c>
      <c r="M39" s="29">
        <f t="shared" si="74"/>
        <v>6739</v>
      </c>
      <c r="N39" s="29">
        <f t="shared" si="74"/>
        <v>7190</v>
      </c>
      <c r="O39" s="29">
        <f t="shared" si="74"/>
        <v>0</v>
      </c>
      <c r="P39" s="29">
        <f t="shared" si="74"/>
        <v>0</v>
      </c>
      <c r="Q39" s="29">
        <f t="shared" si="74"/>
        <v>0</v>
      </c>
      <c r="R39" s="29">
        <f t="shared" si="74"/>
        <v>9111</v>
      </c>
      <c r="S39" s="29">
        <f t="shared" si="74"/>
        <v>7349</v>
      </c>
      <c r="T39" s="29">
        <f t="shared" si="74"/>
        <v>5067</v>
      </c>
      <c r="U39" s="29">
        <f>SUM(U35:U38)</f>
        <v>5289</v>
      </c>
      <c r="Z39" s="29">
        <f t="shared" ref="Z39" si="75">SUM(Z35:Z38)</f>
        <v>0</v>
      </c>
      <c r="AA39" s="29">
        <f t="shared" ref="AA39" si="76">SUM(AA35:AA38)</f>
        <v>0</v>
      </c>
      <c r="AB39" s="29">
        <f t="shared" ref="AB39" si="77">SUM(AB35:AB38)</f>
        <v>0</v>
      </c>
      <c r="AC39" s="29">
        <f t="shared" ref="AC39" si="78">SUM(AC35:AC38)</f>
        <v>4706</v>
      </c>
      <c r="AD39" s="29">
        <f t="shared" ref="AD39" si="79">SUM(AD35:AD38)</f>
        <v>9145</v>
      </c>
      <c r="AE39" s="29">
        <f t="shared" ref="AE39" si="80">SUM(AE35:AE38)</f>
        <v>9111</v>
      </c>
    </row>
    <row r="40" spans="2:31">
      <c r="B40" s="1" t="s">
        <v>99</v>
      </c>
      <c r="C40" s="29"/>
      <c r="D40" s="29"/>
      <c r="E40" s="29"/>
      <c r="F40" s="29"/>
      <c r="G40" s="29"/>
      <c r="H40" s="29"/>
      <c r="I40" s="29"/>
      <c r="J40" s="29">
        <v>1275</v>
      </c>
      <c r="K40" s="29">
        <v>1077</v>
      </c>
      <c r="L40" s="29">
        <v>832</v>
      </c>
      <c r="M40" s="29">
        <v>663</v>
      </c>
      <c r="N40" s="29">
        <v>833</v>
      </c>
      <c r="R40" s="29">
        <v>2575</v>
      </c>
      <c r="S40" s="29">
        <v>2213</v>
      </c>
      <c r="T40" s="29">
        <v>2146</v>
      </c>
      <c r="U40" s="29">
        <v>1971</v>
      </c>
      <c r="AC40" s="29">
        <f t="shared" ref="AC40:AC46" si="81">J40</f>
        <v>1275</v>
      </c>
      <c r="AD40" s="29">
        <f t="shared" si="73"/>
        <v>2108</v>
      </c>
      <c r="AE40" s="29">
        <f t="shared" ref="AE40:AE60" si="82">R40</f>
        <v>2575</v>
      </c>
    </row>
    <row r="41" spans="2:31">
      <c r="B41" s="1" t="s">
        <v>100</v>
      </c>
      <c r="C41" s="29"/>
      <c r="D41" s="29"/>
      <c r="E41" s="29"/>
      <c r="F41" s="29"/>
      <c r="G41" s="29"/>
      <c r="H41" s="29"/>
      <c r="I41" s="29"/>
      <c r="J41" s="29">
        <v>1460</v>
      </c>
      <c r="K41" s="29">
        <v>1409</v>
      </c>
      <c r="L41" s="29">
        <v>1364</v>
      </c>
      <c r="M41" s="29">
        <v>1301</v>
      </c>
      <c r="N41" s="29">
        <v>1358</v>
      </c>
      <c r="R41" s="29">
        <v>1236</v>
      </c>
      <c r="S41" s="29">
        <v>1192</v>
      </c>
      <c r="T41" s="29">
        <v>1173</v>
      </c>
      <c r="U41" s="29">
        <v>1194</v>
      </c>
      <c r="AC41" s="29">
        <f t="shared" si="81"/>
        <v>1460</v>
      </c>
      <c r="AD41" s="29">
        <f t="shared" si="73"/>
        <v>2818</v>
      </c>
      <c r="AE41" s="29">
        <f t="shared" si="82"/>
        <v>1236</v>
      </c>
    </row>
    <row r="42" spans="2:31">
      <c r="B42" s="1" t="s">
        <v>101</v>
      </c>
      <c r="C42" s="29"/>
      <c r="D42" s="29"/>
      <c r="E42" s="29"/>
      <c r="F42" s="29"/>
      <c r="G42" s="29"/>
      <c r="H42" s="29"/>
      <c r="I42" s="29"/>
      <c r="J42" s="29">
        <f>39+4533</f>
        <v>4572</v>
      </c>
      <c r="K42" s="29">
        <f>50+4850</f>
        <v>4900</v>
      </c>
      <c r="L42" s="29">
        <f>4910+56</f>
        <v>4966</v>
      </c>
      <c r="M42" s="29">
        <f>19+4357</f>
        <v>4376</v>
      </c>
      <c r="N42" s="29">
        <f>12+4675</f>
        <v>4687</v>
      </c>
      <c r="R42" s="29">
        <v>4178</v>
      </c>
      <c r="S42" s="29">
        <v>4141</v>
      </c>
      <c r="T42" s="29">
        <v>4113</v>
      </c>
      <c r="U42" s="29">
        <v>4058</v>
      </c>
      <c r="AC42" s="29">
        <f t="shared" si="81"/>
        <v>4572</v>
      </c>
      <c r="AD42" s="29">
        <f t="shared" si="73"/>
        <v>9259</v>
      </c>
      <c r="AE42" s="29">
        <f t="shared" si="82"/>
        <v>4178</v>
      </c>
    </row>
    <row r="43" spans="2:31">
      <c r="B43" s="1" t="s">
        <v>102</v>
      </c>
      <c r="C43" s="29"/>
      <c r="D43" s="29"/>
      <c r="E43" s="29"/>
      <c r="F43" s="29"/>
      <c r="G43" s="29"/>
      <c r="H43" s="29"/>
      <c r="I43" s="29"/>
      <c r="J43" s="29">
        <v>583</v>
      </c>
      <c r="K43" s="29">
        <v>598</v>
      </c>
      <c r="L43" s="29">
        <v>536</v>
      </c>
      <c r="M43" s="29">
        <v>499</v>
      </c>
      <c r="N43" s="29">
        <v>509</v>
      </c>
      <c r="R43" s="29">
        <v>289</v>
      </c>
      <c r="S43" s="29">
        <v>570</v>
      </c>
      <c r="T43" s="29">
        <v>541</v>
      </c>
      <c r="U43" s="29">
        <v>527</v>
      </c>
      <c r="AC43" s="29">
        <f t="shared" si="81"/>
        <v>583</v>
      </c>
      <c r="AD43" s="29">
        <f t="shared" si="73"/>
        <v>1092</v>
      </c>
      <c r="AE43" s="29">
        <f t="shared" si="82"/>
        <v>289</v>
      </c>
    </row>
    <row r="44" spans="2:31">
      <c r="B44" s="1" t="s">
        <v>103</v>
      </c>
      <c r="C44" s="29"/>
      <c r="D44" s="29"/>
      <c r="E44" s="29"/>
      <c r="F44" s="29"/>
      <c r="G44" s="29"/>
      <c r="H44" s="29"/>
      <c r="I44" s="29"/>
      <c r="J44" s="29">
        <v>3980</v>
      </c>
      <c r="K44" s="29">
        <v>4287</v>
      </c>
      <c r="L44" s="29">
        <v>4203</v>
      </c>
      <c r="M44" s="29">
        <v>3749</v>
      </c>
      <c r="N44" s="29">
        <v>3537</v>
      </c>
      <c r="R44" s="29">
        <v>3255</v>
      </c>
      <c r="S44" s="29">
        <v>3224</v>
      </c>
      <c r="T44" s="29">
        <v>3227</v>
      </c>
      <c r="U44" s="29">
        <v>3144</v>
      </c>
      <c r="AC44" s="29">
        <f t="shared" si="81"/>
        <v>3980</v>
      </c>
      <c r="AD44" s="29">
        <f t="shared" si="73"/>
        <v>7517</v>
      </c>
      <c r="AE44" s="29">
        <f t="shared" si="82"/>
        <v>3255</v>
      </c>
    </row>
    <row r="45" spans="2:31">
      <c r="B45" s="1" t="s">
        <v>104</v>
      </c>
      <c r="C45" s="29"/>
      <c r="D45" s="29"/>
      <c r="E45" s="29"/>
      <c r="F45" s="29"/>
      <c r="G45" s="29"/>
      <c r="H45" s="29"/>
      <c r="I45" s="29"/>
      <c r="J45" s="29">
        <v>0</v>
      </c>
      <c r="K45" s="29">
        <v>0</v>
      </c>
      <c r="L45" s="29">
        <v>0</v>
      </c>
      <c r="M45" s="29">
        <v>0</v>
      </c>
      <c r="N45" s="29">
        <v>0</v>
      </c>
      <c r="R45" s="29">
        <v>5391</v>
      </c>
      <c r="S45" s="29">
        <v>3748</v>
      </c>
      <c r="T45" s="29">
        <v>2919</v>
      </c>
      <c r="U45" s="29">
        <v>2417</v>
      </c>
      <c r="AC45" s="29">
        <f t="shared" si="81"/>
        <v>0</v>
      </c>
      <c r="AD45" s="29">
        <f t="shared" si="73"/>
        <v>0</v>
      </c>
      <c r="AE45" s="29">
        <f t="shared" si="82"/>
        <v>5391</v>
      </c>
    </row>
    <row r="46" spans="2:31">
      <c r="B46" s="1" t="s">
        <v>105</v>
      </c>
      <c r="C46" s="29"/>
      <c r="D46" s="29"/>
      <c r="E46" s="29"/>
      <c r="F46" s="29"/>
      <c r="G46" s="29"/>
      <c r="H46" s="29"/>
      <c r="I46" s="29"/>
      <c r="J46" s="29">
        <f>133+306+878+281</f>
        <v>1598</v>
      </c>
      <c r="K46" s="29">
        <v>410</v>
      </c>
      <c r="L46" s="29">
        <v>719</v>
      </c>
      <c r="M46" s="29">
        <v>914</v>
      </c>
      <c r="N46" s="29">
        <f>1051+145</f>
        <v>1196</v>
      </c>
      <c r="R46" s="29">
        <v>591</v>
      </c>
      <c r="S46" s="29">
        <v>543</v>
      </c>
      <c r="T46" s="29">
        <v>467</v>
      </c>
      <c r="U46" s="29">
        <v>497</v>
      </c>
      <c r="AC46" s="29">
        <f t="shared" si="81"/>
        <v>1598</v>
      </c>
      <c r="AD46" s="29">
        <f t="shared" si="73"/>
        <v>2794</v>
      </c>
      <c r="AE46" s="29">
        <f t="shared" si="82"/>
        <v>591</v>
      </c>
    </row>
    <row r="47" spans="2:31">
      <c r="B47" s="1" t="s">
        <v>106</v>
      </c>
      <c r="C47" s="29">
        <f t="shared" ref="C47:T47" si="83">C39+SUM(C40:C46)</f>
        <v>0</v>
      </c>
      <c r="D47" s="29">
        <f t="shared" si="83"/>
        <v>0</v>
      </c>
      <c r="E47" s="29">
        <f t="shared" si="83"/>
        <v>0</v>
      </c>
      <c r="F47" s="29">
        <f t="shared" si="83"/>
        <v>0</v>
      </c>
      <c r="G47" s="29">
        <f t="shared" si="83"/>
        <v>0</v>
      </c>
      <c r="H47" s="29">
        <f t="shared" si="83"/>
        <v>0</v>
      </c>
      <c r="I47" s="29">
        <f t="shared" si="83"/>
        <v>0</v>
      </c>
      <c r="J47" s="29">
        <f t="shared" si="83"/>
        <v>18174</v>
      </c>
      <c r="K47" s="29">
        <f t="shared" si="83"/>
        <v>18929</v>
      </c>
      <c r="L47" s="29">
        <f t="shared" si="83"/>
        <v>20014</v>
      </c>
      <c r="M47" s="29">
        <f t="shared" si="83"/>
        <v>18241</v>
      </c>
      <c r="N47" s="29">
        <f t="shared" si="83"/>
        <v>19310</v>
      </c>
      <c r="O47" s="29">
        <f t="shared" si="83"/>
        <v>0</v>
      </c>
      <c r="P47" s="29">
        <f t="shared" si="83"/>
        <v>0</v>
      </c>
      <c r="Q47" s="29">
        <f t="shared" si="83"/>
        <v>0</v>
      </c>
      <c r="R47" s="29">
        <f t="shared" si="83"/>
        <v>26626</v>
      </c>
      <c r="S47" s="29">
        <f t="shared" si="83"/>
        <v>22980</v>
      </c>
      <c r="T47" s="29">
        <f t="shared" si="83"/>
        <v>19653</v>
      </c>
      <c r="U47" s="29">
        <f>U39+SUM(U40:U46)</f>
        <v>19097</v>
      </c>
      <c r="Z47" s="29">
        <f t="shared" ref="Z47" si="84">Z39+SUM(Z40:Z46)</f>
        <v>0</v>
      </c>
      <c r="AA47" s="29">
        <f t="shared" ref="AA47" si="85">AA39+SUM(AA40:AA46)</f>
        <v>0</v>
      </c>
      <c r="AB47" s="29">
        <f t="shared" ref="AB47" si="86">AB39+SUM(AB40:AB46)</f>
        <v>0</v>
      </c>
      <c r="AC47" s="29">
        <f t="shared" ref="AC47" si="87">AC39+SUM(AC40:AC46)</f>
        <v>18174</v>
      </c>
      <c r="AD47" s="29">
        <f t="shared" ref="AD47" si="88">AD39+SUM(AD40:AD46)</f>
        <v>34733</v>
      </c>
      <c r="AE47" s="29">
        <f t="shared" ref="AE47" si="89">AE39+SUM(AE40:AE46)</f>
        <v>26626</v>
      </c>
    </row>
    <row r="48" spans="2:31"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R48" s="29"/>
      <c r="S48" s="29"/>
      <c r="T48" s="29"/>
      <c r="U48" s="29"/>
      <c r="AE48" s="29"/>
    </row>
    <row r="49" spans="2:31" s="2" customFormat="1">
      <c r="B49" s="2" t="s">
        <v>107</v>
      </c>
      <c r="C49" s="28"/>
      <c r="D49" s="28"/>
      <c r="E49" s="28"/>
      <c r="F49" s="28"/>
      <c r="G49" s="28"/>
      <c r="H49" s="28"/>
      <c r="I49" s="28"/>
      <c r="J49" s="28">
        <v>1020</v>
      </c>
      <c r="K49" s="28">
        <v>1015</v>
      </c>
      <c r="L49" s="28">
        <v>516</v>
      </c>
      <c r="M49" s="28">
        <v>17</v>
      </c>
      <c r="N49" s="28">
        <v>18</v>
      </c>
      <c r="R49" s="28">
        <v>1355</v>
      </c>
      <c r="S49" s="28">
        <v>1755</v>
      </c>
      <c r="T49" s="28">
        <v>1149</v>
      </c>
      <c r="U49" s="28">
        <v>1150</v>
      </c>
      <c r="AC49" s="28">
        <f>J49</f>
        <v>1020</v>
      </c>
      <c r="AD49" s="28">
        <f>N49</f>
        <v>18</v>
      </c>
      <c r="AE49" s="28">
        <f>R49</f>
        <v>1355</v>
      </c>
    </row>
    <row r="50" spans="2:31">
      <c r="B50" s="1" t="s">
        <v>108</v>
      </c>
      <c r="C50" s="29"/>
      <c r="D50" s="29"/>
      <c r="E50" s="29"/>
      <c r="F50" s="29"/>
      <c r="G50" s="29"/>
      <c r="H50" s="29"/>
      <c r="I50" s="29"/>
      <c r="J50" s="29">
        <v>229</v>
      </c>
      <c r="K50" s="29">
        <v>268</v>
      </c>
      <c r="L50" s="29">
        <v>305</v>
      </c>
      <c r="M50" s="29">
        <v>307</v>
      </c>
      <c r="N50" s="29">
        <v>332</v>
      </c>
      <c r="R50" s="29">
        <v>262</v>
      </c>
      <c r="S50" s="29">
        <v>245</v>
      </c>
      <c r="T50" s="29">
        <v>249</v>
      </c>
      <c r="U50" s="29">
        <v>224</v>
      </c>
      <c r="AC50" s="29">
        <f t="shared" ref="AC50:AC60" si="90">J50</f>
        <v>229</v>
      </c>
      <c r="AD50" s="29">
        <f>AC50+N50</f>
        <v>561</v>
      </c>
      <c r="AE50" s="29">
        <f t="shared" si="82"/>
        <v>262</v>
      </c>
    </row>
    <row r="51" spans="2:31">
      <c r="B51" s="1" t="s">
        <v>109</v>
      </c>
      <c r="C51" s="29"/>
      <c r="D51" s="29"/>
      <c r="E51" s="29"/>
      <c r="F51" s="29"/>
      <c r="G51" s="29"/>
      <c r="H51" s="29"/>
      <c r="I51" s="29"/>
      <c r="J51" s="29">
        <v>2097</v>
      </c>
      <c r="K51" s="29">
        <v>2175</v>
      </c>
      <c r="L51" s="29">
        <v>2440</v>
      </c>
      <c r="M51" s="1">
        <v>105</v>
      </c>
      <c r="N51" s="29">
        <v>2910</v>
      </c>
      <c r="R51" s="29">
        <v>707</v>
      </c>
      <c r="S51" s="29">
        <v>652</v>
      </c>
      <c r="T51" s="29">
        <v>604</v>
      </c>
      <c r="U51" s="29">
        <v>649</v>
      </c>
      <c r="AC51" s="29">
        <f t="shared" si="90"/>
        <v>2097</v>
      </c>
      <c r="AD51" s="29">
        <f>AC51+N51</f>
        <v>5007</v>
      </c>
      <c r="AE51" s="29">
        <f t="shared" si="82"/>
        <v>707</v>
      </c>
    </row>
    <row r="52" spans="2:31">
      <c r="B52" s="1" t="s">
        <v>110</v>
      </c>
      <c r="C52" s="29"/>
      <c r="D52" s="29"/>
      <c r="E52" s="29"/>
      <c r="F52" s="29"/>
      <c r="G52" s="29"/>
      <c r="H52" s="29"/>
      <c r="I52" s="29"/>
      <c r="J52" s="29">
        <v>129</v>
      </c>
      <c r="K52" s="29">
        <v>108</v>
      </c>
      <c r="L52" s="29">
        <v>103</v>
      </c>
      <c r="M52" s="29">
        <v>2536</v>
      </c>
      <c r="N52" s="29">
        <v>110</v>
      </c>
      <c r="R52" s="29">
        <v>1927</v>
      </c>
      <c r="S52" s="29">
        <v>1851</v>
      </c>
      <c r="T52" s="29">
        <v>1735</v>
      </c>
      <c r="U52" s="29">
        <v>1765</v>
      </c>
      <c r="AC52" s="29">
        <f t="shared" si="90"/>
        <v>129</v>
      </c>
      <c r="AD52" s="29">
        <f>AC52+N52</f>
        <v>239</v>
      </c>
      <c r="AE52" s="29">
        <f t="shared" si="82"/>
        <v>1927</v>
      </c>
    </row>
    <row r="53" spans="2:31">
      <c r="B53" s="1" t="s">
        <v>111</v>
      </c>
      <c r="C53" s="29"/>
      <c r="D53" s="29"/>
      <c r="E53" s="29"/>
      <c r="F53" s="29"/>
      <c r="G53" s="29"/>
      <c r="H53" s="29"/>
      <c r="I53" s="29"/>
      <c r="J53" s="29">
        <v>169</v>
      </c>
      <c r="K53" s="29">
        <v>1107</v>
      </c>
      <c r="L53" s="29">
        <v>1328</v>
      </c>
      <c r="M53" s="29">
        <v>379</v>
      </c>
      <c r="N53" s="29">
        <v>180</v>
      </c>
      <c r="R53" s="29">
        <v>371</v>
      </c>
      <c r="S53" s="29">
        <v>479</v>
      </c>
      <c r="T53" s="29">
        <v>235</v>
      </c>
      <c r="U53" s="29">
        <v>186</v>
      </c>
      <c r="AC53" s="29">
        <f t="shared" si="90"/>
        <v>169</v>
      </c>
      <c r="AD53" s="29">
        <f>AC53+N53</f>
        <v>349</v>
      </c>
      <c r="AE53" s="29">
        <f t="shared" si="82"/>
        <v>371</v>
      </c>
    </row>
    <row r="54" spans="2:31">
      <c r="B54" s="1" t="s">
        <v>124</v>
      </c>
      <c r="C54" s="29"/>
      <c r="D54" s="29"/>
      <c r="E54" s="29"/>
      <c r="F54" s="29"/>
      <c r="G54" s="29"/>
      <c r="H54" s="29"/>
      <c r="I54" s="29"/>
      <c r="J54" s="29">
        <v>259</v>
      </c>
      <c r="K54" s="29">
        <v>0</v>
      </c>
      <c r="L54" s="29">
        <v>0</v>
      </c>
      <c r="M54" s="29">
        <v>0</v>
      </c>
      <c r="N54" s="29">
        <v>0</v>
      </c>
      <c r="R54" s="29">
        <v>0</v>
      </c>
      <c r="S54" s="29">
        <v>0</v>
      </c>
      <c r="T54" s="29">
        <v>0</v>
      </c>
      <c r="U54" s="29">
        <v>0</v>
      </c>
      <c r="AC54" s="29">
        <f t="shared" si="90"/>
        <v>259</v>
      </c>
      <c r="AD54" s="29">
        <f>AC54+N54</f>
        <v>259</v>
      </c>
      <c r="AE54" s="29">
        <v>0</v>
      </c>
    </row>
    <row r="55" spans="2:31">
      <c r="B55" s="1" t="s">
        <v>125</v>
      </c>
      <c r="C55" s="29"/>
      <c r="D55" s="29"/>
      <c r="E55" s="29"/>
      <c r="F55" s="29"/>
      <c r="G55" s="29"/>
      <c r="H55" s="29"/>
      <c r="I55" s="29"/>
      <c r="J55" s="29">
        <v>163</v>
      </c>
      <c r="K55" s="29">
        <v>0</v>
      </c>
      <c r="L55" s="29">
        <v>0</v>
      </c>
      <c r="M55" s="29">
        <v>496</v>
      </c>
      <c r="N55" s="29">
        <v>452</v>
      </c>
      <c r="R55" s="29">
        <v>0</v>
      </c>
      <c r="S55" s="29">
        <v>0</v>
      </c>
      <c r="T55" s="29">
        <v>0</v>
      </c>
      <c r="U55" s="29">
        <v>0</v>
      </c>
      <c r="AC55" s="29">
        <f t="shared" si="90"/>
        <v>163</v>
      </c>
      <c r="AD55" s="29">
        <f>AC55+N55</f>
        <v>615</v>
      </c>
      <c r="AE55" s="29">
        <v>0</v>
      </c>
    </row>
    <row r="56" spans="2:31">
      <c r="B56" s="1" t="s">
        <v>112</v>
      </c>
      <c r="C56" s="29">
        <f>SUM(C49:C55)</f>
        <v>0</v>
      </c>
      <c r="D56" s="29">
        <f t="shared" ref="D56:U56" si="91">SUM(D49:D55)</f>
        <v>0</v>
      </c>
      <c r="E56" s="29">
        <f t="shared" si="91"/>
        <v>0</v>
      </c>
      <c r="F56" s="29">
        <f t="shared" si="91"/>
        <v>0</v>
      </c>
      <c r="G56" s="29">
        <f t="shared" si="91"/>
        <v>0</v>
      </c>
      <c r="H56" s="29">
        <f t="shared" si="91"/>
        <v>0</v>
      </c>
      <c r="I56" s="29">
        <f t="shared" si="91"/>
        <v>0</v>
      </c>
      <c r="J56" s="29">
        <f t="shared" si="91"/>
        <v>4066</v>
      </c>
      <c r="K56" s="29">
        <f t="shared" si="91"/>
        <v>4673</v>
      </c>
      <c r="L56" s="29">
        <f t="shared" si="91"/>
        <v>4692</v>
      </c>
      <c r="M56" s="29">
        <f t="shared" si="91"/>
        <v>3840</v>
      </c>
      <c r="N56" s="29">
        <f t="shared" si="91"/>
        <v>4002</v>
      </c>
      <c r="O56" s="29">
        <f t="shared" si="91"/>
        <v>0</v>
      </c>
      <c r="P56" s="29">
        <f t="shared" si="91"/>
        <v>0</v>
      </c>
      <c r="Q56" s="29">
        <f t="shared" si="91"/>
        <v>0</v>
      </c>
      <c r="R56" s="29">
        <f t="shared" si="91"/>
        <v>4622</v>
      </c>
      <c r="S56" s="29">
        <f t="shared" si="91"/>
        <v>4982</v>
      </c>
      <c r="T56" s="29">
        <f t="shared" si="91"/>
        <v>3972</v>
      </c>
      <c r="U56" s="29">
        <f t="shared" si="91"/>
        <v>3974</v>
      </c>
      <c r="Z56" s="29">
        <f t="shared" ref="Z56" si="92">SUM(Z49:Z55)</f>
        <v>0</v>
      </c>
      <c r="AA56" s="29">
        <f t="shared" ref="AA56" si="93">SUM(AA49:AA55)</f>
        <v>0</v>
      </c>
      <c r="AB56" s="29">
        <f t="shared" ref="AB56" si="94">SUM(AB49:AB55)</f>
        <v>0</v>
      </c>
      <c r="AC56" s="29">
        <f t="shared" ref="AC56" si="95">SUM(AC49:AC55)</f>
        <v>4066</v>
      </c>
      <c r="AD56" s="29">
        <f t="shared" ref="AD56" si="96">SUM(AD49:AD55)</f>
        <v>7048</v>
      </c>
      <c r="AE56" s="29">
        <f t="shared" ref="AE56" si="97">SUM(AE49:AE55)</f>
        <v>4622</v>
      </c>
    </row>
    <row r="57" spans="2:31">
      <c r="B57" s="1" t="s">
        <v>113</v>
      </c>
      <c r="C57" s="29"/>
      <c r="D57" s="29"/>
      <c r="E57" s="29"/>
      <c r="F57" s="29"/>
      <c r="G57" s="29"/>
      <c r="H57" s="29"/>
      <c r="I57" s="29"/>
      <c r="J57" s="29">
        <v>461</v>
      </c>
      <c r="K57" s="29">
        <v>456</v>
      </c>
      <c r="L57" s="29">
        <v>411</v>
      </c>
      <c r="M57" s="29">
        <v>379</v>
      </c>
      <c r="N57" s="29">
        <v>380</v>
      </c>
      <c r="R57" s="29">
        <v>200</v>
      </c>
      <c r="S57" s="29">
        <v>481</v>
      </c>
      <c r="T57" s="29">
        <v>448</v>
      </c>
      <c r="U57" s="29">
        <v>432</v>
      </c>
      <c r="AC57" s="29">
        <f t="shared" si="90"/>
        <v>461</v>
      </c>
      <c r="AD57" s="29">
        <f>AC57+N57</f>
        <v>841</v>
      </c>
      <c r="AE57" s="29">
        <f t="shared" si="82"/>
        <v>200</v>
      </c>
    </row>
    <row r="58" spans="2:31">
      <c r="B58" s="1" t="s">
        <v>114</v>
      </c>
      <c r="C58" s="29"/>
      <c r="D58" s="29"/>
      <c r="E58" s="29"/>
      <c r="F58" s="29"/>
      <c r="G58" s="29"/>
      <c r="H58" s="29"/>
      <c r="I58" s="29"/>
      <c r="J58" s="29">
        <v>2355</v>
      </c>
      <c r="K58" s="29">
        <v>2619</v>
      </c>
      <c r="L58" s="29">
        <v>2584</v>
      </c>
      <c r="M58" s="29">
        <v>2280</v>
      </c>
      <c r="N58" s="29">
        <v>2359</v>
      </c>
      <c r="R58" s="29">
        <v>3116</v>
      </c>
      <c r="S58" s="29">
        <v>2701</v>
      </c>
      <c r="T58" s="29">
        <v>2400</v>
      </c>
      <c r="U58" s="29">
        <v>2231</v>
      </c>
      <c r="AC58" s="29">
        <f t="shared" si="90"/>
        <v>2355</v>
      </c>
      <c r="AD58" s="29">
        <f>AC58+N58</f>
        <v>4714</v>
      </c>
      <c r="AE58" s="29">
        <f t="shared" si="82"/>
        <v>3116</v>
      </c>
    </row>
    <row r="59" spans="2:31" s="2" customFormat="1">
      <c r="B59" s="2" t="s">
        <v>115</v>
      </c>
      <c r="C59" s="28"/>
      <c r="D59" s="28"/>
      <c r="E59" s="28"/>
      <c r="F59" s="28"/>
      <c r="G59" s="28"/>
      <c r="H59" s="28"/>
      <c r="I59" s="28"/>
      <c r="J59" s="28">
        <v>6738</v>
      </c>
      <c r="K59" s="28">
        <v>7724</v>
      </c>
      <c r="L59" s="28">
        <v>8161</v>
      </c>
      <c r="M59" s="28">
        <v>7738</v>
      </c>
      <c r="N59" s="28">
        <v>7745</v>
      </c>
      <c r="R59" s="28">
        <v>7727</v>
      </c>
      <c r="S59" s="28">
        <v>6578</v>
      </c>
      <c r="T59" s="28">
        <v>6579</v>
      </c>
      <c r="U59" s="28">
        <v>6579</v>
      </c>
      <c r="AC59" s="28">
        <f>J59</f>
        <v>6738</v>
      </c>
      <c r="AD59" s="28">
        <f>N59</f>
        <v>7745</v>
      </c>
      <c r="AE59" s="28">
        <f>R59</f>
        <v>7727</v>
      </c>
    </row>
    <row r="60" spans="2:31">
      <c r="B60" s="1" t="s">
        <v>116</v>
      </c>
      <c r="C60" s="29"/>
      <c r="D60" s="29"/>
      <c r="E60" s="29"/>
      <c r="F60" s="29"/>
      <c r="G60" s="29"/>
      <c r="H60" s="29"/>
      <c r="I60" s="29"/>
      <c r="J60" s="29">
        <f>26+305+1353</f>
        <v>1684</v>
      </c>
      <c r="K60" s="29">
        <v>1342</v>
      </c>
      <c r="L60" s="29">
        <v>1264</v>
      </c>
      <c r="M60" s="29">
        <v>1264</v>
      </c>
      <c r="N60" s="29">
        <v>1263</v>
      </c>
      <c r="R60" s="29">
        <v>1183</v>
      </c>
      <c r="S60" s="29">
        <v>1184</v>
      </c>
      <c r="T60" s="29">
        <v>1011</v>
      </c>
      <c r="U60" s="29">
        <v>1028</v>
      </c>
      <c r="AC60" s="29">
        <f t="shared" si="90"/>
        <v>1684</v>
      </c>
      <c r="AD60" s="29">
        <f>AC60+N60</f>
        <v>2947</v>
      </c>
      <c r="AE60" s="29">
        <f t="shared" si="82"/>
        <v>1183</v>
      </c>
    </row>
    <row r="61" spans="2:31">
      <c r="B61" s="1" t="s">
        <v>117</v>
      </c>
      <c r="C61" s="29">
        <f t="shared" ref="C61:T61" si="98">C56+SUM(C57:C60)</f>
        <v>0</v>
      </c>
      <c r="D61" s="29">
        <f t="shared" si="98"/>
        <v>0</v>
      </c>
      <c r="E61" s="29">
        <f t="shared" si="98"/>
        <v>0</v>
      </c>
      <c r="F61" s="29">
        <f t="shared" si="98"/>
        <v>0</v>
      </c>
      <c r="G61" s="29">
        <f t="shared" si="98"/>
        <v>0</v>
      </c>
      <c r="H61" s="29">
        <f t="shared" si="98"/>
        <v>0</v>
      </c>
      <c r="I61" s="29">
        <f t="shared" si="98"/>
        <v>0</v>
      </c>
      <c r="J61" s="29">
        <f t="shared" si="98"/>
        <v>15304</v>
      </c>
      <c r="K61" s="29">
        <f t="shared" si="98"/>
        <v>16814</v>
      </c>
      <c r="L61" s="29">
        <f t="shared" si="98"/>
        <v>17112</v>
      </c>
      <c r="M61" s="29">
        <f t="shared" si="98"/>
        <v>15501</v>
      </c>
      <c r="N61" s="29">
        <f t="shared" si="98"/>
        <v>15749</v>
      </c>
      <c r="O61" s="29">
        <f t="shared" si="98"/>
        <v>0</v>
      </c>
      <c r="P61" s="29">
        <f t="shared" si="98"/>
        <v>0</v>
      </c>
      <c r="Q61" s="29">
        <f t="shared" si="98"/>
        <v>0</v>
      </c>
      <c r="R61" s="29">
        <f t="shared" si="98"/>
        <v>16848</v>
      </c>
      <c r="S61" s="29">
        <f t="shared" si="98"/>
        <v>15926</v>
      </c>
      <c r="T61" s="29">
        <f t="shared" si="98"/>
        <v>14410</v>
      </c>
      <c r="U61" s="29">
        <f>U56+SUM(U57:U60)</f>
        <v>14244</v>
      </c>
      <c r="Z61" s="29">
        <f t="shared" ref="Z61" si="99">Z56+SUM(Z57:Z60)</f>
        <v>0</v>
      </c>
      <c r="AA61" s="29">
        <f t="shared" ref="AA61" si="100">AA56+SUM(AA57:AA60)</f>
        <v>0</v>
      </c>
      <c r="AB61" s="29">
        <f t="shared" ref="AB61" si="101">AB56+SUM(AB57:AB60)</f>
        <v>0</v>
      </c>
      <c r="AC61" s="29">
        <f t="shared" ref="AC61" si="102">AC56+SUM(AC57:AC60)</f>
        <v>15304</v>
      </c>
      <c r="AD61" s="29">
        <f t="shared" ref="AD61" si="103">AD56+SUM(AD57:AD60)</f>
        <v>23295</v>
      </c>
      <c r="AE61" s="29">
        <f t="shared" ref="AE61" si="104">AE56+SUM(AE57:AE60)</f>
        <v>16848</v>
      </c>
    </row>
    <row r="62" spans="2:31">
      <c r="R62" s="29"/>
      <c r="S62" s="29"/>
      <c r="T62" s="29"/>
      <c r="U62" s="29"/>
    </row>
    <row r="63" spans="2:31" s="29" customFormat="1">
      <c r="B63" s="29" t="s">
        <v>118</v>
      </c>
      <c r="I63" s="29">
        <v>2870</v>
      </c>
      <c r="J63" s="29">
        <v>2870</v>
      </c>
      <c r="K63" s="29">
        <v>2115</v>
      </c>
      <c r="L63" s="29">
        <v>2902</v>
      </c>
      <c r="M63" s="29">
        <v>2920</v>
      </c>
      <c r="N63" s="29">
        <v>3561</v>
      </c>
      <c r="R63" s="29">
        <v>9778</v>
      </c>
      <c r="S63" s="29">
        <v>7054</v>
      </c>
      <c r="T63" s="29">
        <v>5243</v>
      </c>
      <c r="U63" s="29">
        <v>4853</v>
      </c>
      <c r="AC63" s="29">
        <f>J63</f>
        <v>2870</v>
      </c>
      <c r="AD63" s="29">
        <f t="shared" ref="AD63" si="105">AC63+N63</f>
        <v>6431</v>
      </c>
      <c r="AE63" s="29">
        <f>R63</f>
        <v>9778</v>
      </c>
    </row>
    <row r="64" spans="2:31">
      <c r="B64" s="1" t="s">
        <v>119</v>
      </c>
      <c r="C64" s="29">
        <f t="shared" ref="C64:T64" si="106">C63+C61</f>
        <v>0</v>
      </c>
      <c r="D64" s="29">
        <f t="shared" si="106"/>
        <v>0</v>
      </c>
      <c r="E64" s="29">
        <f t="shared" si="106"/>
        <v>0</v>
      </c>
      <c r="F64" s="29">
        <f t="shared" si="106"/>
        <v>0</v>
      </c>
      <c r="G64" s="29">
        <f t="shared" si="106"/>
        <v>0</v>
      </c>
      <c r="H64" s="29">
        <f t="shared" si="106"/>
        <v>0</v>
      </c>
      <c r="I64" s="29">
        <f t="shared" si="106"/>
        <v>2870</v>
      </c>
      <c r="J64" s="29">
        <f t="shared" si="106"/>
        <v>18174</v>
      </c>
      <c r="K64" s="29">
        <f t="shared" si="106"/>
        <v>18929</v>
      </c>
      <c r="L64" s="29">
        <f t="shared" si="106"/>
        <v>20014</v>
      </c>
      <c r="M64" s="29">
        <f t="shared" si="106"/>
        <v>18421</v>
      </c>
      <c r="N64" s="29">
        <f t="shared" si="106"/>
        <v>19310</v>
      </c>
      <c r="O64" s="29">
        <f t="shared" si="106"/>
        <v>0</v>
      </c>
      <c r="P64" s="29">
        <f t="shared" si="106"/>
        <v>0</v>
      </c>
      <c r="Q64" s="29">
        <f t="shared" si="106"/>
        <v>0</v>
      </c>
      <c r="R64" s="29">
        <f t="shared" si="106"/>
        <v>26626</v>
      </c>
      <c r="S64" s="29">
        <f t="shared" si="106"/>
        <v>22980</v>
      </c>
      <c r="T64" s="29">
        <f t="shared" si="106"/>
        <v>19653</v>
      </c>
      <c r="U64" s="29">
        <f>U63+U61</f>
        <v>19097</v>
      </c>
      <c r="Z64" s="29">
        <f t="shared" ref="Z64" si="107">Z63+Z61</f>
        <v>0</v>
      </c>
      <c r="AA64" s="29">
        <f t="shared" ref="AA64" si="108">AA63+AA61</f>
        <v>0</v>
      </c>
      <c r="AB64" s="29">
        <f t="shared" ref="AB64" si="109">AB63+AB61</f>
        <v>0</v>
      </c>
      <c r="AC64" s="29">
        <f t="shared" ref="AC64" si="110">AC63+AC61</f>
        <v>18174</v>
      </c>
      <c r="AD64" s="29">
        <f t="shared" ref="AD64" si="111">AD63+AD61</f>
        <v>29726</v>
      </c>
      <c r="AE64" s="29">
        <f t="shared" ref="AE64" si="112">AE63+AE61</f>
        <v>26626</v>
      </c>
    </row>
    <row r="65" spans="1:31">
      <c r="U65" s="29"/>
    </row>
    <row r="66" spans="1:31">
      <c r="B66" s="1" t="s">
        <v>120</v>
      </c>
      <c r="J66" s="29">
        <f>J47-J61</f>
        <v>2870</v>
      </c>
      <c r="K66" s="29">
        <f t="shared" ref="K66" si="113">K47-K61</f>
        <v>2115</v>
      </c>
      <c r="L66" s="29">
        <f t="shared" ref="L66" si="114">L47-L61</f>
        <v>2902</v>
      </c>
      <c r="M66" s="29">
        <f>M47-M61</f>
        <v>2740</v>
      </c>
      <c r="N66" s="29">
        <f>N47-N61</f>
        <v>3561</v>
      </c>
      <c r="R66" s="29">
        <f>R47-R61</f>
        <v>9778</v>
      </c>
      <c r="S66" s="29">
        <f>S47-S61</f>
        <v>7054</v>
      </c>
      <c r="T66" s="29">
        <f>T47-T61</f>
        <v>5243</v>
      </c>
      <c r="U66" s="29">
        <f>U47-U61</f>
        <v>4853</v>
      </c>
      <c r="AC66" s="29">
        <f t="shared" ref="AC66:AD66" si="115">AC47-AC61</f>
        <v>2870</v>
      </c>
      <c r="AD66" s="29">
        <f t="shared" ref="AD66:AE66" si="116">AD47-AD61</f>
        <v>11438</v>
      </c>
      <c r="AE66" s="29">
        <f>AE47-AE61</f>
        <v>9778</v>
      </c>
    </row>
    <row r="67" spans="1:31">
      <c r="B67" s="1" t="s">
        <v>121</v>
      </c>
      <c r="J67" s="1">
        <f>J66/J22</f>
        <v>3.5563816604708798</v>
      </c>
      <c r="K67" s="1">
        <f t="shared" ref="K67" si="117">K66/K22</f>
        <v>2.808764940239044</v>
      </c>
      <c r="L67" s="1">
        <f t="shared" ref="L67" si="118">L66/L22</f>
        <v>4.1280227596017074</v>
      </c>
      <c r="M67" s="1">
        <f>M66/M22</f>
        <v>3.9367816091954024</v>
      </c>
      <c r="N67" s="1">
        <f>N66/N22</f>
        <v>5.1758720930232558</v>
      </c>
      <c r="R67" s="1">
        <f>R66/R22</f>
        <v>16.135313531353134</v>
      </c>
      <c r="S67" s="1">
        <f>S66/S22</f>
        <v>12.017035775127768</v>
      </c>
      <c r="T67" s="1">
        <f>T66/T22</f>
        <v>9.4298561151079134</v>
      </c>
      <c r="U67" s="1">
        <f>U66/U22</f>
        <v>8.9429996037272659</v>
      </c>
      <c r="AC67" s="1">
        <f t="shared" ref="AC67" si="119">AC66/AC22</f>
        <v>3.3804475853945819</v>
      </c>
      <c r="AD67" s="1">
        <f t="shared" ref="AD67" si="120">AD66/AD22</f>
        <v>16.109859154929577</v>
      </c>
      <c r="AE67" s="1">
        <f>AE66/AE22</f>
        <v>14.996932515337424</v>
      </c>
    </row>
    <row r="69" spans="1:31" s="34" customFormat="1">
      <c r="B69" s="34" t="s">
        <v>6</v>
      </c>
      <c r="C69" s="35">
        <f t="shared" ref="C69:I69" si="121">C35+C36</f>
        <v>0</v>
      </c>
      <c r="D69" s="35">
        <f t="shared" si="121"/>
        <v>0</v>
      </c>
      <c r="E69" s="35">
        <f t="shared" si="121"/>
        <v>0</v>
      </c>
      <c r="F69" s="35">
        <f t="shared" si="121"/>
        <v>0</v>
      </c>
      <c r="G69" s="35">
        <f t="shared" si="121"/>
        <v>0</v>
      </c>
      <c r="H69" s="35">
        <f t="shared" si="121"/>
        <v>0</v>
      </c>
      <c r="I69" s="35">
        <f t="shared" si="121"/>
        <v>0</v>
      </c>
      <c r="J69" s="35">
        <f>J35+J36</f>
        <v>2751</v>
      </c>
      <c r="K69" s="35">
        <f t="shared" ref="K69:M69" si="122">K35+K36</f>
        <v>4430</v>
      </c>
      <c r="L69" s="35">
        <f t="shared" si="122"/>
        <v>5303</v>
      </c>
      <c r="M69" s="35">
        <f t="shared" si="122"/>
        <v>3660</v>
      </c>
      <c r="N69" s="35">
        <f>N35+N36</f>
        <v>3826</v>
      </c>
      <c r="R69" s="35">
        <f>R35+R36</f>
        <v>7323</v>
      </c>
      <c r="S69" s="35">
        <f t="shared" ref="S69" si="123">S35+S36</f>
        <v>5569</v>
      </c>
      <c r="T69" s="35">
        <f t="shared" ref="T69" si="124">T35+T36</f>
        <v>3225</v>
      </c>
      <c r="U69" s="35">
        <f>U35+U36</f>
        <v>3494</v>
      </c>
      <c r="AC69" s="35">
        <f t="shared" ref="AC69:AD69" si="125">AC35+AC36</f>
        <v>2751</v>
      </c>
      <c r="AD69" s="35">
        <f t="shared" ref="AD69:AE69" si="126">AD35+AD36</f>
        <v>3826</v>
      </c>
      <c r="AE69" s="35">
        <f>AE35+AE36</f>
        <v>7323</v>
      </c>
    </row>
    <row r="70" spans="1:31" s="34" customFormat="1">
      <c r="B70" s="34" t="s">
        <v>7</v>
      </c>
      <c r="C70" s="35">
        <f t="shared" ref="C70:I70" si="127">C49+C59</f>
        <v>0</v>
      </c>
      <c r="D70" s="35">
        <f t="shared" si="127"/>
        <v>0</v>
      </c>
      <c r="E70" s="35">
        <f t="shared" si="127"/>
        <v>0</v>
      </c>
      <c r="F70" s="35">
        <f t="shared" si="127"/>
        <v>0</v>
      </c>
      <c r="G70" s="35">
        <f t="shared" si="127"/>
        <v>0</v>
      </c>
      <c r="H70" s="35">
        <f t="shared" si="127"/>
        <v>0</v>
      </c>
      <c r="I70" s="35">
        <f t="shared" si="127"/>
        <v>0</v>
      </c>
      <c r="J70" s="35">
        <f>J49+J59</f>
        <v>7758</v>
      </c>
      <c r="K70" s="35">
        <f t="shared" ref="K70:M70" si="128">K49+K59</f>
        <v>8739</v>
      </c>
      <c r="L70" s="35">
        <f t="shared" si="128"/>
        <v>8677</v>
      </c>
      <c r="M70" s="35">
        <f t="shared" si="128"/>
        <v>7755</v>
      </c>
      <c r="N70" s="35">
        <f>N49+N59</f>
        <v>7763</v>
      </c>
      <c r="R70" s="35">
        <f>R49+R59</f>
        <v>9082</v>
      </c>
      <c r="S70" s="35">
        <f t="shared" ref="S70" si="129">S49+S59</f>
        <v>8333</v>
      </c>
      <c r="T70" s="35">
        <f t="shared" ref="T70" si="130">T49+T59</f>
        <v>7728</v>
      </c>
      <c r="U70" s="35">
        <f>U49+U59</f>
        <v>7729</v>
      </c>
      <c r="AC70" s="35">
        <f t="shared" ref="AC70:AD70" si="131">AC49+AC59</f>
        <v>7758</v>
      </c>
      <c r="AD70" s="35">
        <f t="shared" ref="AD70:AE70" si="132">AD49+AD59</f>
        <v>7763</v>
      </c>
      <c r="AE70" s="35">
        <f>AE49+AE59</f>
        <v>9082</v>
      </c>
    </row>
    <row r="71" spans="1:31">
      <c r="B71" s="1" t="s">
        <v>8</v>
      </c>
      <c r="C71" s="29">
        <f t="shared" ref="C71" si="133">C69-C70</f>
        <v>0</v>
      </c>
      <c r="D71" s="29">
        <f t="shared" ref="D71" si="134">D69-D70</f>
        <v>0</v>
      </c>
      <c r="E71" s="29">
        <f t="shared" ref="E71" si="135">E69-E70</f>
        <v>0</v>
      </c>
      <c r="F71" s="29">
        <f t="shared" ref="F71" si="136">F69-F70</f>
        <v>0</v>
      </c>
      <c r="G71" s="29">
        <f t="shared" ref="G71" si="137">G69-G70</f>
        <v>0</v>
      </c>
      <c r="H71" s="29">
        <f t="shared" ref="H71" si="138">H69-H70</f>
        <v>0</v>
      </c>
      <c r="I71" s="29">
        <f t="shared" ref="I71" si="139">I69-I70</f>
        <v>0</v>
      </c>
      <c r="J71" s="29">
        <f>J69-J70</f>
        <v>-5007</v>
      </c>
      <c r="K71" s="29">
        <f t="shared" ref="K71:M71" si="140">K69-K70</f>
        <v>-4309</v>
      </c>
      <c r="L71" s="29">
        <f t="shared" si="140"/>
        <v>-3374</v>
      </c>
      <c r="M71" s="29">
        <f t="shared" si="140"/>
        <v>-4095</v>
      </c>
      <c r="N71" s="29">
        <f>N69-N70</f>
        <v>-3937</v>
      </c>
      <c r="R71" s="29">
        <f>R69-R70</f>
        <v>-1759</v>
      </c>
      <c r="S71" s="29">
        <f t="shared" ref="S71" si="141">S69-S70</f>
        <v>-2764</v>
      </c>
      <c r="T71" s="29">
        <f t="shared" ref="T71" si="142">T69-T70</f>
        <v>-4503</v>
      </c>
      <c r="U71" s="29">
        <f>U69-U70</f>
        <v>-4235</v>
      </c>
      <c r="AC71" s="29">
        <f t="shared" ref="AC71" si="143">AC69-AC70</f>
        <v>-5007</v>
      </c>
      <c r="AD71" s="29">
        <f t="shared" ref="AD71" si="144">AD69-AD70</f>
        <v>-3937</v>
      </c>
      <c r="AE71" s="29">
        <f>AE69-AE70</f>
        <v>-1759</v>
      </c>
    </row>
    <row r="73" spans="1:31">
      <c r="B73" s="1" t="s">
        <v>122</v>
      </c>
      <c r="I73" s="1">
        <v>37.520000000000003</v>
      </c>
      <c r="J73" s="1">
        <v>34.56</v>
      </c>
      <c r="K73" s="1">
        <v>28.9</v>
      </c>
      <c r="L73" s="1">
        <v>50.61</v>
      </c>
      <c r="M73" s="1">
        <v>50.42</v>
      </c>
      <c r="N73" s="1">
        <v>48.78</v>
      </c>
      <c r="Q73" s="1">
        <v>68.209999999999994</v>
      </c>
      <c r="R73" s="1">
        <v>65.27</v>
      </c>
      <c r="S73" s="1">
        <v>56.43</v>
      </c>
      <c r="T73" s="1">
        <v>41.26</v>
      </c>
      <c r="U73" s="1">
        <v>36.619999999999997</v>
      </c>
      <c r="AC73" s="1">
        <f>J73</f>
        <v>34.56</v>
      </c>
      <c r="AD73" s="1">
        <f>N73</f>
        <v>48.78</v>
      </c>
      <c r="AE73" s="1">
        <f>R73</f>
        <v>65.27</v>
      </c>
    </row>
    <row r="74" spans="1:31">
      <c r="B74" s="1" t="s">
        <v>5</v>
      </c>
      <c r="J74" s="5">
        <f>J73*J22</f>
        <v>27889.920000000002</v>
      </c>
      <c r="K74" s="5">
        <f t="shared" ref="K74" si="145">K73*K22</f>
        <v>21761.7</v>
      </c>
      <c r="L74" s="5">
        <f t="shared" ref="L74" si="146">L73*L22</f>
        <v>35578.83</v>
      </c>
      <c r="M74" s="5">
        <f t="shared" ref="M74" si="147">M73*M22</f>
        <v>35092.32</v>
      </c>
      <c r="N74" s="5">
        <f>N73*N22</f>
        <v>33560.639999999999</v>
      </c>
      <c r="Q74" s="5">
        <f>Q73*Q22</f>
        <v>44882.179999999993</v>
      </c>
      <c r="R74" s="5">
        <f>R73*R22</f>
        <v>39553.619999999995</v>
      </c>
      <c r="S74" s="5">
        <f t="shared" ref="S74:T74" si="148">S73*S22</f>
        <v>33124.409999999996</v>
      </c>
      <c r="T74" s="5">
        <f t="shared" si="148"/>
        <v>22940.559999999998</v>
      </c>
      <c r="U74" s="5">
        <f>U73*U22</f>
        <v>19872.175765939999</v>
      </c>
      <c r="AC74" s="5">
        <f t="shared" ref="AC74" si="149">AC73*AC22</f>
        <v>29341.440000000002</v>
      </c>
      <c r="AD74" s="5">
        <f t="shared" ref="AD74" si="150">AD73*AD22</f>
        <v>34633.800000000003</v>
      </c>
      <c r="AE74" s="5">
        <f>AE73*AE22</f>
        <v>42556.04</v>
      </c>
    </row>
    <row r="75" spans="1:31">
      <c r="B75" s="1" t="s">
        <v>9</v>
      </c>
      <c r="J75" s="5">
        <f>J74-J71</f>
        <v>32896.92</v>
      </c>
      <c r="K75" s="5">
        <f t="shared" ref="K75" si="151">K74-K71</f>
        <v>26070.7</v>
      </c>
      <c r="L75" s="5">
        <f t="shared" ref="L75" si="152">L74-L71</f>
        <v>38952.83</v>
      </c>
      <c r="M75" s="5">
        <f t="shared" ref="M75" si="153">M74-M71</f>
        <v>39187.32</v>
      </c>
      <c r="N75" s="5">
        <f>N74-N71</f>
        <v>37497.64</v>
      </c>
      <c r="Q75" s="5">
        <f>Q74-Q71</f>
        <v>44882.179999999993</v>
      </c>
      <c r="R75" s="5">
        <f>R74-R71</f>
        <v>41312.619999999995</v>
      </c>
      <c r="S75" s="5">
        <f t="shared" ref="S75:T75" si="154">S74-S71</f>
        <v>35888.409999999996</v>
      </c>
      <c r="T75" s="5">
        <f t="shared" si="154"/>
        <v>27443.559999999998</v>
      </c>
      <c r="U75" s="5">
        <f>U74-U71</f>
        <v>24107.175765939999</v>
      </c>
      <c r="AC75" s="5">
        <f t="shared" ref="AC75" si="155">AC74-AC71</f>
        <v>34348.44</v>
      </c>
      <c r="AD75" s="5">
        <f t="shared" ref="AD75" si="156">AD74-AD71</f>
        <v>38570.800000000003</v>
      </c>
      <c r="AE75" s="5">
        <f>AE74-AE71</f>
        <v>44315.040000000001</v>
      </c>
    </row>
    <row r="77" spans="1:31" s="38" customFormat="1">
      <c r="A77" s="39">
        <f>AVERAGE(C77:U77)</f>
        <v>7.9678076930657182</v>
      </c>
      <c r="B77" s="38" t="s">
        <v>64</v>
      </c>
      <c r="J77" s="38">
        <f>J73/J67</f>
        <v>9.7177421602787462</v>
      </c>
      <c r="K77" s="38">
        <f t="shared" ref="K77" si="157">K73/K67</f>
        <v>10.289219858156027</v>
      </c>
      <c r="L77" s="38">
        <f t="shared" ref="L77:M77" si="158">L73/L67</f>
        <v>12.26010682288077</v>
      </c>
      <c r="M77" s="38">
        <f t="shared" si="158"/>
        <v>12.807416058394161</v>
      </c>
      <c r="N77" s="38">
        <f>N73/N67</f>
        <v>9.4244987363100261</v>
      </c>
      <c r="R77" s="38">
        <f>R73/R67</f>
        <v>4.0451646553487421</v>
      </c>
      <c r="S77" s="38">
        <f>S73/S67</f>
        <v>4.695833569605897</v>
      </c>
      <c r="T77" s="38">
        <f>T73/T67</f>
        <v>4.3754644287621591</v>
      </c>
      <c r="U77" s="38">
        <f>U73/U67</f>
        <v>4.0948229478549347</v>
      </c>
      <c r="AC77" s="38">
        <f t="shared" ref="AC77:AD77" si="159">AC73/AC67</f>
        <v>10.223498257839722</v>
      </c>
      <c r="AD77" s="38">
        <f t="shared" ref="AD77:AE77" si="160">AD73/AD67</f>
        <v>3.0279594334673896</v>
      </c>
      <c r="AE77" s="38">
        <f>AE73/AE67</f>
        <v>4.3522233585600327</v>
      </c>
    </row>
    <row r="78" spans="1:31">
      <c r="B78" s="1" t="s">
        <v>65</v>
      </c>
      <c r="AC78" s="38">
        <f t="shared" ref="AC78:AD78" si="161">AC74/AC4</f>
        <v>3.2049634079737852</v>
      </c>
      <c r="AD78" s="38">
        <f t="shared" ref="AD78:AE78" si="162">AD74/AD4</f>
        <v>3.2328759451134137</v>
      </c>
      <c r="AE78" s="38">
        <f>AE74/AE4</f>
        <v>4.0840729366602684</v>
      </c>
    </row>
    <row r="79" spans="1:31">
      <c r="B79" s="1" t="s">
        <v>66</v>
      </c>
      <c r="AC79" s="38">
        <f t="shared" ref="AC79:AD79" si="163">AC75/AC4</f>
        <v>3.7518776624795196</v>
      </c>
      <c r="AD79" s="38">
        <f t="shared" ref="AD79:AE79" si="164">AD75/AD4</f>
        <v>3.6003733781387104</v>
      </c>
      <c r="AE79" s="38">
        <f>AE75/AE4</f>
        <v>4.2528829174664109</v>
      </c>
    </row>
    <row r="80" spans="1:31">
      <c r="B80" s="1" t="s">
        <v>67</v>
      </c>
      <c r="AC80" s="38">
        <f t="shared" ref="AC80:AD80" si="165">AC73/AC21</f>
        <v>16.428577827547596</v>
      </c>
      <c r="AD80" s="38">
        <f t="shared" ref="AD80:AE80" si="166">AD73/AD21</f>
        <v>6.1114875595553206</v>
      </c>
      <c r="AE80" s="38">
        <f>AE73/AE21</f>
        <v>3.1272810111699001</v>
      </c>
    </row>
    <row r="81" spans="2:31">
      <c r="B81" s="1" t="s">
        <v>68</v>
      </c>
      <c r="AC81" s="38">
        <f t="shared" ref="AC81:AD81" si="167">AC75/AC20</f>
        <v>19.232049272116463</v>
      </c>
      <c r="AD81" s="38">
        <f t="shared" ref="AD81:AE81" si="168">AD75/AD20</f>
        <v>6.8062113993294515</v>
      </c>
      <c r="AE81" s="38">
        <f>AE75/AE20</f>
        <v>3.2565432098765434</v>
      </c>
    </row>
    <row r="82" spans="2:31">
      <c r="B82" s="1" t="s">
        <v>69</v>
      </c>
    </row>
  </sheetData>
  <hyperlinks>
    <hyperlink ref="U1" r:id="rId1" xr:uid="{49F1DD79-8698-4944-99B0-7BC1D2FB2359}"/>
    <hyperlink ref="T1" r:id="rId2" xr:uid="{6A192FE3-6C0F-4DBB-A224-38F31257B5EE}"/>
    <hyperlink ref="S1" r:id="rId3" xr:uid="{5ED5459B-BD86-4BA7-A2DC-F8B34520EBBD}"/>
    <hyperlink ref="R1" r:id="rId4" xr:uid="{C4C49680-5B89-411F-8EB7-99308651B6F0}"/>
    <hyperlink ref="AE1" r:id="rId5" xr:uid="{02AA5235-6A5F-4EFE-9939-09C66FA4C968}"/>
    <hyperlink ref="N1" r:id="rId6" xr:uid="{0568B661-4E92-9D48-A872-D956A7EA9DB6}"/>
    <hyperlink ref="AD1" r:id="rId7" xr:uid="{22A87107-1FE4-204B-9C07-8FE8E6C6EC9E}"/>
    <hyperlink ref="M1" r:id="rId8" xr:uid="{9650ADDB-E1E0-8647-BABB-B7854A0392A2}"/>
    <hyperlink ref="L1" r:id="rId9" xr:uid="{340F312E-E78C-194B-9379-10264A294398}"/>
    <hyperlink ref="K1" r:id="rId10" xr:uid="{1EA5DAD6-79CA-2A4B-AA8F-3E57311BFB07}"/>
  </hyperlinks>
  <pageMargins left="0.7" right="0.7" top="0.75" bottom="0.75" header="0.3" footer="0.3"/>
  <pageSetup paperSize="256" orientation="portrait" horizontalDpi="203" verticalDpi="203" r:id="rId11"/>
  <ignoredErrors>
    <ignoredError sqref="AE4 AD4:AD5 AC4:AC5 AC20:AC22" formulaRange="1"/>
    <ignoredError sqref="AE5:AE11 AE14:AE15 AE17 AE19 AD6:AD11 AD14:AD19 AC6:AC19" formula="1" formulaRange="1"/>
    <ignoredError sqref="AD39:AE39 AD56:AD61 AC39:AC62 AC64" formula="1"/>
  </ignoredErrors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2022-12-29T14:38:46Z</dcterms:created>
  <dcterms:modified xsi:type="dcterms:W3CDTF">2022-12-29T23:27:24Z</dcterms:modified>
</cp:coreProperties>
</file>