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C2039089-C14B-8C49-AA38-4D5320790AE6}" xr6:coauthVersionLast="47" xr6:coauthVersionMax="47" xr10:uidLastSave="{00000000-0000-0000-0000-000000000000}"/>
  <bookViews>
    <workbookView xWindow="0" yWindow="500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Q8" i="1" l="1"/>
  <c r="T8" i="1"/>
  <c r="U8" i="1"/>
  <c r="V8" i="1"/>
  <c r="W8" i="1"/>
  <c r="U23" i="1" l="1"/>
  <c r="P8" i="1"/>
  <c r="M8" i="1"/>
  <c r="N8" i="1" l="1"/>
  <c r="V23" i="1" l="1"/>
  <c r="O8" i="1"/>
  <c r="U5" i="1" l="1"/>
  <c r="T5" i="1"/>
  <c r="W12" i="1" l="1"/>
  <c r="V12" i="1"/>
  <c r="U12" i="1"/>
  <c r="T12" i="1"/>
  <c r="S12" i="1"/>
  <c r="O12" i="1"/>
  <c r="Q12" i="1"/>
  <c r="P12" i="1"/>
  <c r="M12" i="1"/>
  <c r="N12" i="1"/>
  <c r="N5" i="1" l="1"/>
  <c r="M5" i="1"/>
  <c r="K23" i="1" l="1"/>
  <c r="AD23" i="1"/>
  <c r="AF23" i="1"/>
  <c r="AE23" i="1"/>
  <c r="F23" i="1"/>
  <c r="AB12" i="1" l="1"/>
  <c r="AA12" i="1"/>
  <c r="Z12" i="1"/>
  <c r="Y12" i="1"/>
  <c r="L12" i="1"/>
  <c r="K12" i="1"/>
  <c r="I12" i="1"/>
  <c r="G12" i="1"/>
  <c r="F12" i="1"/>
  <c r="H12" i="1" l="1"/>
  <c r="J12" i="1"/>
  <c r="L6" i="1" l="1"/>
  <c r="K6" i="1"/>
  <c r="AB6" i="1"/>
  <c r="AA6" i="1"/>
  <c r="Z6" i="1"/>
  <c r="Y6" i="1"/>
  <c r="AD6" i="1"/>
  <c r="AE6" i="1"/>
  <c r="AF6" i="1"/>
  <c r="F6" i="1"/>
  <c r="AB5" i="1" l="1"/>
  <c r="AA5" i="1"/>
  <c r="Z5" i="1"/>
  <c r="Y5" i="1"/>
  <c r="J21" i="1" l="1"/>
  <c r="I21" i="1"/>
  <c r="H21" i="1"/>
  <c r="G21" i="1"/>
  <c r="F21" i="1"/>
  <c r="AE21" i="1"/>
  <c r="AF21" i="1"/>
  <c r="AD21" i="1"/>
  <c r="AB21" i="1"/>
  <c r="AA21" i="1"/>
  <c r="Z21" i="1"/>
  <c r="Y21" i="1"/>
  <c r="L21" i="1"/>
  <c r="K21" i="1"/>
  <c r="AF14" i="1" l="1"/>
  <c r="AF12" i="1"/>
  <c r="AD12" i="1"/>
  <c r="AE12" i="1"/>
  <c r="AF5" i="1" l="1"/>
  <c r="AD5" i="1"/>
  <c r="AE5" i="1"/>
  <c r="L5" i="1" l="1"/>
  <c r="J5" i="1"/>
  <c r="I5" i="1"/>
  <c r="H5" i="1"/>
  <c r="G5" i="1"/>
  <c r="F5" i="1"/>
  <c r="K5" i="1"/>
  <c r="AE8" i="1" l="1"/>
  <c r="AF8" i="1"/>
  <c r="AD8" i="1"/>
  <c r="AB8" i="1"/>
  <c r="AA8" i="1"/>
  <c r="Z8" i="1"/>
  <c r="Y8" i="1"/>
  <c r="J8" i="1"/>
  <c r="I8" i="1"/>
  <c r="G8" i="1"/>
  <c r="H8" i="1"/>
  <c r="F8" i="1"/>
  <c r="G44" i="1"/>
  <c r="G43" i="1"/>
  <c r="L8" i="1"/>
  <c r="K8" i="1"/>
  <c r="I6" i="1"/>
  <c r="H6" i="1" l="1"/>
  <c r="G6" i="1"/>
  <c r="J6" i="1"/>
  <c r="L23" i="1" l="1"/>
  <c r="Y23" i="1"/>
  <c r="G23" i="1"/>
  <c r="Z23" i="1" l="1"/>
  <c r="I23" i="1"/>
  <c r="M23" i="1" l="1"/>
  <c r="AB23" i="1"/>
  <c r="AA23" i="1" l="1"/>
  <c r="T23" i="1" l="1"/>
  <c r="P23" i="1" l="1"/>
  <c r="N23" i="1"/>
  <c r="H23" i="1"/>
  <c r="J23" i="1" l="1"/>
  <c r="O23" i="1"/>
  <c r="Q23" i="1"/>
</calcChain>
</file>

<file path=xl/sharedStrings.xml><?xml version="1.0" encoding="utf-8"?>
<sst xmlns="http://schemas.openxmlformats.org/spreadsheetml/2006/main" count="164" uniqueCount="113">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</sst>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7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3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9">
          <cell r="X29">
            <v>0.70928999538958049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49.02</v>
          </cell>
        </row>
        <row r="7">
          <cell r="C7">
            <v>183.692564</v>
          </cell>
        </row>
        <row r="8">
          <cell r="C8">
            <v>9004.6094872800004</v>
          </cell>
        </row>
        <row r="11">
          <cell r="C11">
            <v>3196.7179999999998</v>
          </cell>
        </row>
        <row r="12">
          <cell r="C12">
            <v>5807.8914872800005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0.85506649460900186</v>
          </cell>
        </row>
        <row r="34">
          <cell r="C34">
            <v>2.4707454311946444</v>
          </cell>
        </row>
        <row r="35">
          <cell r="C35">
            <v>1.5936084043780052</v>
          </cell>
        </row>
        <row r="36">
          <cell r="C36">
            <v>-6.7618910307413636</v>
          </cell>
        </row>
        <row r="37">
          <cell r="C37">
            <v>-4.4061966235825452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26.16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15637.898639999999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13605.05464</v>
          </cell>
        </row>
      </sheetData>
      <sheetData sheetId="1"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40.78</v>
          </cell>
        </row>
        <row r="7">
          <cell r="C7">
            <v>542.659087</v>
          </cell>
        </row>
        <row r="8">
          <cell r="C8">
            <v>22129.637567860002</v>
          </cell>
        </row>
        <row r="11">
          <cell r="C11">
            <v>-4235</v>
          </cell>
        </row>
        <row r="12">
          <cell r="C12">
            <v>26364.637567860002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4.5599912565134968</v>
          </cell>
        </row>
        <row r="34">
          <cell r="C34">
            <v>2.235768596469994</v>
          </cell>
        </row>
        <row r="35">
          <cell r="C35">
            <v>2.663632811462922</v>
          </cell>
        </row>
        <row r="36">
          <cell r="C36">
            <v>-347.03384754378123</v>
          </cell>
        </row>
        <row r="37">
          <cell r="C37">
            <v>941.59419885214288</v>
          </cell>
        </row>
      </sheetData>
      <sheetData sheetId="1">
        <row r="20">
          <cell r="AC20">
            <v>1786</v>
          </cell>
          <cell r="AD20">
            <v>5667</v>
          </cell>
          <cell r="AE20">
            <v>13608</v>
          </cell>
        </row>
        <row r="27">
          <cell r="U27">
            <v>0.72815126050420165</v>
          </cell>
        </row>
        <row r="28">
          <cell r="U28">
            <v>0.23865546218487396</v>
          </cell>
        </row>
        <row r="29">
          <cell r="U29">
            <v>-2.8991596638655463E-2</v>
          </cell>
        </row>
        <row r="30">
          <cell r="U30">
            <v>0.29629629629629628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$MDB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baseColWidth="10" defaultColWidth="9.1640625" defaultRowHeight="13" x14ac:dyDescent="0.15"/>
  <cols>
    <col min="1" max="16384" width="9.16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I4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26" sqref="R26:S26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3" style="6" bestFit="1" customWidth="1"/>
    <col min="4" max="5" width="9.1640625" style="5"/>
    <col min="6" max="10" width="9.1640625" style="1"/>
    <col min="11" max="11" width="9.1640625" style="5"/>
    <col min="12" max="12" width="9.5" style="5" bestFit="1" customWidth="1"/>
    <col min="13" max="19" width="9.5" style="5" customWidth="1"/>
    <col min="20" max="23" width="9.5" style="23" customWidth="1"/>
    <col min="24" max="24" width="9.1640625" style="1"/>
    <col min="25" max="28" width="9.1640625" style="5"/>
    <col min="29" max="29" width="9.1640625" style="1"/>
    <col min="30" max="31" width="9.1640625" style="5"/>
    <col min="32" max="32" width="16.83203125" style="5" bestFit="1" customWidth="1"/>
    <col min="33" max="33" width="9.1640625" style="1"/>
    <col min="34" max="34" width="16.5" style="5" bestFit="1" customWidth="1"/>
    <col min="35" max="35" width="24.83203125" style="1" bestFit="1" customWidth="1"/>
    <col min="36" max="16384" width="9.1640625" style="1"/>
  </cols>
  <sheetData>
    <row r="1" spans="1:35" ht="15" customHeight="1" x14ac:dyDescent="0.15">
      <c r="F1" s="28" t="s">
        <v>29</v>
      </c>
      <c r="G1" s="28"/>
      <c r="H1" s="28"/>
      <c r="I1" s="28"/>
      <c r="J1" s="28"/>
      <c r="S1" s="28" t="s">
        <v>105</v>
      </c>
      <c r="T1" s="28"/>
      <c r="U1" s="28"/>
      <c r="V1" s="28"/>
      <c r="W1" s="28"/>
      <c r="X1" s="5"/>
    </row>
    <row r="2" spans="1:35" s="2" customFormat="1" x14ac:dyDescent="0.15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4" t="s">
        <v>95</v>
      </c>
      <c r="N2" s="4" t="s">
        <v>96</v>
      </c>
      <c r="O2" s="4" t="s">
        <v>97</v>
      </c>
      <c r="P2" s="4" t="s">
        <v>98</v>
      </c>
      <c r="Q2" s="4" t="s">
        <v>99</v>
      </c>
      <c r="R2" s="4"/>
      <c r="S2" s="4" t="s">
        <v>104</v>
      </c>
      <c r="T2" s="4" t="s">
        <v>100</v>
      </c>
      <c r="U2" s="4" t="s">
        <v>101</v>
      </c>
      <c r="V2" s="4" t="s">
        <v>102</v>
      </c>
      <c r="W2" s="4" t="s">
        <v>103</v>
      </c>
      <c r="X2" s="3"/>
      <c r="Y2" s="4" t="s">
        <v>18</v>
      </c>
      <c r="Z2" s="4" t="s">
        <v>19</v>
      </c>
      <c r="AA2" s="4" t="s">
        <v>20</v>
      </c>
      <c r="AB2" s="4" t="s">
        <v>21</v>
      </c>
      <c r="AD2" s="4" t="s">
        <v>12</v>
      </c>
      <c r="AE2" s="4" t="s">
        <v>10</v>
      </c>
      <c r="AF2" s="4" t="s">
        <v>11</v>
      </c>
      <c r="AH2" s="4" t="s">
        <v>38</v>
      </c>
      <c r="AI2" s="4" t="s">
        <v>40</v>
      </c>
    </row>
    <row r="3" spans="1:35" x14ac:dyDescent="0.15">
      <c r="F3" s="16"/>
      <c r="I3" s="17"/>
      <c r="J3" s="17"/>
      <c r="S3" s="22"/>
      <c r="T3" s="25"/>
      <c r="U3" s="25"/>
      <c r="V3" s="25"/>
      <c r="W3" s="25"/>
      <c r="AI3" s="5"/>
    </row>
    <row r="4" spans="1:35" x14ac:dyDescent="0.15">
      <c r="F4" s="16"/>
      <c r="I4" s="17"/>
      <c r="J4" s="17"/>
      <c r="S4" s="22"/>
      <c r="T4" s="25"/>
      <c r="U4" s="25"/>
      <c r="V4" s="25"/>
      <c r="W4" s="25"/>
      <c r="AI4" s="5"/>
    </row>
    <row r="5" spans="1:35" x14ac:dyDescent="0.15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[1]Main!$C$6*F43</f>
        <v>159.1525</v>
      </c>
      <c r="G5" s="19">
        <f>[1]Main!$C$7</f>
        <v>68.916813000000005</v>
      </c>
      <c r="H5" s="17">
        <f>[1]Main!$C$8*F43</f>
        <v>10968.283080982501</v>
      </c>
      <c r="I5" s="17">
        <f>[1]Main!$C$11*F43</f>
        <v>538.24670000000003</v>
      </c>
      <c r="J5" s="17">
        <f>[1]Main!$C$12*F43</f>
        <v>10430.036380982501</v>
      </c>
      <c r="K5" s="5" t="str">
        <f>[1]Main!$C$28</f>
        <v>FQ323</v>
      </c>
      <c r="L5" s="8">
        <f>[1]Main!$D$28</f>
        <v>44901</v>
      </c>
      <c r="M5" s="21">
        <f>[1]Main!$C$33</f>
        <v>19.311919490429393</v>
      </c>
      <c r="N5" s="21">
        <f>[1]Main!$C$34</f>
        <v>11.112137929461445</v>
      </c>
      <c r="O5" s="8"/>
      <c r="P5" s="8"/>
      <c r="Q5" s="8"/>
      <c r="R5" s="8"/>
      <c r="S5" s="22"/>
      <c r="T5" s="25">
        <f>'[1]Financial Model'!$AH$21*F43</f>
        <v>-254.69877999999997</v>
      </c>
      <c r="U5" s="25">
        <f>'[1]Financial Model'!$AG$15*F43</f>
        <v>-173.72231999999997</v>
      </c>
      <c r="V5" s="25"/>
      <c r="W5" s="25"/>
      <c r="Y5" s="18">
        <f>'[1]Financial Model'!$X$29</f>
        <v>0.70928999538958049</v>
      </c>
      <c r="Z5" s="18">
        <f>'[1]Financial Model'!$X$30</f>
        <v>-0.37819600869393383</v>
      </c>
      <c r="AA5" s="18">
        <f>'[1]Financial Model'!$X$31</f>
        <v>-0.39144108542448774</v>
      </c>
      <c r="AB5" s="18">
        <f>'[1]Financial Model'!$X$32</f>
        <v>-2.6326241624645998E-2</v>
      </c>
      <c r="AD5" s="5">
        <f>[1]Main!$C24</f>
        <v>2007</v>
      </c>
      <c r="AE5" s="5">
        <f>[1]Main!$C$25</f>
        <v>2017</v>
      </c>
      <c r="AF5" s="5" t="str">
        <f>[1]Main!$C$23</f>
        <v>New York City, NY</v>
      </c>
      <c r="AH5" s="5" t="s">
        <v>47</v>
      </c>
      <c r="AI5" s="5" t="s">
        <v>39</v>
      </c>
    </row>
    <row r="6" spans="1:35" x14ac:dyDescent="0.15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[2]Main!$C$6*F43</f>
        <v>3.3365999999999993</v>
      </c>
      <c r="G6" s="17">
        <f>[2]Main!$C$7</f>
        <v>58.801357000000003</v>
      </c>
      <c r="H6" s="17">
        <f>[2]Main!$C$8*F43</f>
        <v>196.19660776619997</v>
      </c>
      <c r="I6" s="17">
        <f>[2]Main!$C$11*F43</f>
        <v>13.289129999999998</v>
      </c>
      <c r="J6" s="17">
        <f>[2]Main!$C$12*F43</f>
        <v>182.90747776619997</v>
      </c>
      <c r="K6" s="5" t="str">
        <f>[2]Main!$C$28</f>
        <v>Q322</v>
      </c>
      <c r="L6" s="8">
        <f>[2]Main!$D$28</f>
        <v>42705</v>
      </c>
      <c r="M6" s="21">
        <f>[2]Main!$C$34</f>
        <v>26.782399177430296</v>
      </c>
      <c r="N6" s="21"/>
      <c r="O6" s="21"/>
      <c r="P6" s="21"/>
      <c r="Q6" s="21"/>
      <c r="R6" s="8"/>
      <c r="S6" s="22"/>
      <c r="T6" s="25"/>
      <c r="U6" s="25"/>
      <c r="V6" s="25"/>
      <c r="W6" s="25"/>
      <c r="Y6" s="18">
        <f>'[2]Financial Model'!$J$28</f>
        <v>0.68957308000457829</v>
      </c>
      <c r="Z6" s="18">
        <f>'[2]Financial Model'!$J$29</f>
        <v>-1.1077257639922169</v>
      </c>
      <c r="AA6" s="18">
        <f>'[2]Financial Model'!$J$30</f>
        <v>-1.1136774636602953</v>
      </c>
      <c r="AB6" s="18">
        <f>'[2]Financial Model'!$J$31</f>
        <v>-1.6676961087090797E-3</v>
      </c>
      <c r="AD6" s="5">
        <f>[2]Main!$C$24</f>
        <v>2010</v>
      </c>
      <c r="AE6" s="5">
        <f>[2]Main!$C$25</f>
        <v>2022</v>
      </c>
      <c r="AF6" s="5" t="str">
        <f>[2]Main!$C$23</f>
        <v>Redwood City, CA</v>
      </c>
      <c r="AH6" s="5" t="s">
        <v>47</v>
      </c>
      <c r="AI6" s="5" t="s">
        <v>39</v>
      </c>
    </row>
    <row r="7" spans="1:35" x14ac:dyDescent="0.15">
      <c r="F7" s="16"/>
      <c r="I7" s="17"/>
      <c r="J7" s="17"/>
      <c r="N7" s="21"/>
      <c r="O7" s="21"/>
      <c r="P7" s="21"/>
      <c r="Q7" s="21"/>
      <c r="S7" s="22"/>
      <c r="T7" s="25"/>
      <c r="U7" s="25"/>
      <c r="V7" s="25"/>
      <c r="W7" s="25"/>
      <c r="AI7" s="5"/>
    </row>
    <row r="8" spans="1:35" x14ac:dyDescent="0.15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[3]Main!$C$6*$F$43</f>
        <v>40.686599999999999</v>
      </c>
      <c r="G8" s="17">
        <f>[3]Main!$C$7</f>
        <v>183.692564</v>
      </c>
      <c r="H8" s="17">
        <f>[3]Main!$C$8*$F$43</f>
        <v>7473.8258744424002</v>
      </c>
      <c r="I8" s="17">
        <f>[3]Main!$C$11*F43</f>
        <v>2653.2759399999995</v>
      </c>
      <c r="J8" s="17">
        <f>[3]Main!$C$12*F43</f>
        <v>4820.5499344424006</v>
      </c>
      <c r="K8" s="5" t="str">
        <f>[3]Main!$C$28</f>
        <v>Q322</v>
      </c>
      <c r="L8" s="8">
        <f>[3]Main!$D$28</f>
        <v>37926</v>
      </c>
      <c r="M8" s="21">
        <f>[3]Main!$C$33</f>
        <v>0.85506649460900186</v>
      </c>
      <c r="N8" s="21">
        <f>[3]Main!$C$34</f>
        <v>2.4707454311946444</v>
      </c>
      <c r="O8" s="21">
        <f>[3]Main!$C$35</f>
        <v>1.5936084043780052</v>
      </c>
      <c r="P8" s="21">
        <f>[3]Main!$C$36</f>
        <v>-6.7618910307413636</v>
      </c>
      <c r="Q8" s="21">
        <f>[3]Main!$C$37</f>
        <v>-4.4061966235825452</v>
      </c>
      <c r="R8" s="8"/>
      <c r="S8" s="22"/>
      <c r="T8" s="25">
        <f>'[3]Financial Model'!$AB$17*$F$43</f>
        <v>-788.41700000000003</v>
      </c>
      <c r="U8" s="25">
        <f>'[3]Financial Model'!$AA$17*$F$43</f>
        <v>-407.51256999999981</v>
      </c>
      <c r="V8" s="25">
        <f>'[3]Financial Model'!$Z$17*$F$43</f>
        <v>-254.86228999999994</v>
      </c>
      <c r="W8" s="25">
        <f>'[3]Financial Model'!$Y$17*F43</f>
        <v>-101.21767</v>
      </c>
      <c r="Y8" s="18">
        <f>'[3]Financial Model'!$U$24</f>
        <v>0.47005177868427206</v>
      </c>
      <c r="Z8" s="18">
        <f>'[3]Financial Model'!$U$25</f>
        <v>-0.46488611741249003</v>
      </c>
      <c r="AA8" s="18">
        <f>'[3]Financial Model'!$U$26</f>
        <v>-0.49065338799426272</v>
      </c>
      <c r="AB8" s="18">
        <f>'[3]Financial Model'!$U$27</f>
        <v>-7.4778536471246807E-3</v>
      </c>
      <c r="AD8" s="5">
        <f>[3]Main!$C$24</f>
        <v>2008</v>
      </c>
      <c r="AE8" s="5">
        <f>[3]Main!$C$25</f>
        <v>2016</v>
      </c>
      <c r="AF8" s="5" t="str">
        <f>[3]Main!$C$23</f>
        <v>San Francisco, CA</v>
      </c>
      <c r="AH8" s="5" t="s">
        <v>47</v>
      </c>
      <c r="AI8" s="5" t="s">
        <v>43</v>
      </c>
    </row>
    <row r="9" spans="1:35" x14ac:dyDescent="0.15">
      <c r="B9" s="7"/>
      <c r="F9" s="16"/>
      <c r="G9" s="17"/>
      <c r="H9" s="17"/>
      <c r="I9" s="17"/>
      <c r="J9" s="17"/>
      <c r="L9" s="8"/>
      <c r="M9" s="8"/>
      <c r="N9" s="21"/>
      <c r="O9" s="21"/>
      <c r="P9" s="21"/>
      <c r="Q9" s="21"/>
      <c r="R9" s="8"/>
      <c r="S9" s="22"/>
      <c r="T9" s="25"/>
      <c r="U9" s="25"/>
      <c r="V9" s="25"/>
      <c r="W9" s="25"/>
      <c r="Y9" s="18"/>
      <c r="Z9" s="18"/>
      <c r="AA9" s="18"/>
      <c r="AB9" s="18"/>
      <c r="AI9" s="5"/>
    </row>
    <row r="10" spans="1:35" x14ac:dyDescent="0.15">
      <c r="B10" s="1" t="s">
        <v>34</v>
      </c>
      <c r="C10" s="6" t="s">
        <v>35</v>
      </c>
      <c r="E10" s="5" t="s">
        <v>17</v>
      </c>
      <c r="N10" s="21"/>
      <c r="O10" s="21"/>
      <c r="P10" s="21"/>
      <c r="Q10" s="21"/>
      <c r="S10" s="22"/>
      <c r="T10" s="25"/>
      <c r="U10" s="25"/>
      <c r="V10" s="25"/>
      <c r="W10" s="25"/>
      <c r="AH10" s="5" t="s">
        <v>15</v>
      </c>
      <c r="AI10" s="5" t="s">
        <v>44</v>
      </c>
    </row>
    <row r="11" spans="1:35" x14ac:dyDescent="0.15">
      <c r="B11" s="1" t="s">
        <v>41</v>
      </c>
      <c r="C11" s="6" t="s">
        <v>42</v>
      </c>
      <c r="E11" s="5" t="s">
        <v>17</v>
      </c>
      <c r="S11" s="22"/>
      <c r="T11" s="25"/>
      <c r="U11" s="25"/>
      <c r="V11" s="25"/>
      <c r="W11" s="25"/>
      <c r="AH11" s="5" t="s">
        <v>15</v>
      </c>
      <c r="AI11" s="5" t="s">
        <v>45</v>
      </c>
    </row>
    <row r="12" spans="1:35" x14ac:dyDescent="0.15">
      <c r="B12" s="7" t="s">
        <v>9</v>
      </c>
      <c r="C12" s="6" t="s">
        <v>36</v>
      </c>
      <c r="D12" s="5" t="s">
        <v>31</v>
      </c>
      <c r="E12" s="5" t="s">
        <v>16</v>
      </c>
      <c r="F12" s="16">
        <f>[4]Main!$C$6</f>
        <v>7.4459999999999997</v>
      </c>
      <c r="G12" s="17">
        <f>[4]Main!$C$7</f>
        <v>1020</v>
      </c>
      <c r="H12" s="17">
        <f>[4]Main!$C$8</f>
        <v>7594.92</v>
      </c>
      <c r="I12" s="17">
        <f>[4]Main!$C$11</f>
        <v>-729</v>
      </c>
      <c r="J12" s="17">
        <f>[4]Main!$C$12</f>
        <v>8323.92</v>
      </c>
      <c r="K12" s="5" t="str">
        <f>[4]Main!$C$27</f>
        <v>FY22</v>
      </c>
      <c r="L12" s="20">
        <f>[4]Main!$D$27</f>
        <v>44881</v>
      </c>
      <c r="M12" s="21">
        <f>[4]Main!$C$34</f>
        <v>5.5155555555555553</v>
      </c>
      <c r="N12" s="21">
        <f>[4]Main!$C$33</f>
        <v>3.9008320493066257</v>
      </c>
      <c r="O12" s="21">
        <f>[4]Main!$C$35</f>
        <v>4.2752542372881353</v>
      </c>
      <c r="P12" s="21">
        <f>[4]Main!$C$32</f>
        <v>29.901259842519682</v>
      </c>
      <c r="Q12" s="21">
        <f>[4]Main!$C$36</f>
        <v>32.771338582677167</v>
      </c>
      <c r="R12" s="20"/>
      <c r="S12" s="25">
        <f>'[4]Financial Model'!$V$13</f>
        <v>254</v>
      </c>
      <c r="T12" s="25">
        <f>'[4]Financial Model'!$U$13</f>
        <v>285</v>
      </c>
      <c r="U12" s="25">
        <f>'[4]Financial Model'!$T$13</f>
        <v>310</v>
      </c>
      <c r="V12" s="25">
        <f>'[4]Financial Model'!$S$13</f>
        <v>266</v>
      </c>
      <c r="W12" s="25">
        <f>'[4]Financial Model'!$R$13</f>
        <v>295</v>
      </c>
      <c r="Y12" s="18">
        <f>'[4]Financial Model'!$V$17</f>
        <v>0.92912172573189522</v>
      </c>
      <c r="Z12" s="18">
        <f>'[4]Financial Model'!$V$18</f>
        <v>0.18849512069851052</v>
      </c>
      <c r="AA12" s="18">
        <f>'[4]Financial Model'!$V$19</f>
        <v>0.13045711350796096</v>
      </c>
      <c r="AB12" s="18">
        <f>'[4]Financial Model'!$V$20</f>
        <v>0.24629080118694363</v>
      </c>
      <c r="AD12" s="5">
        <f>[4]Main!$C$24</f>
        <v>1981</v>
      </c>
      <c r="AE12" s="5">
        <f>[4]Main!$C$25</f>
        <v>1989</v>
      </c>
      <c r="AF12" s="5" t="str">
        <f>[4]Main!$C$23</f>
        <v>Newcastle, UK</v>
      </c>
      <c r="AH12" s="5" t="s">
        <v>15</v>
      </c>
      <c r="AI12" s="5" t="s">
        <v>46</v>
      </c>
    </row>
    <row r="13" spans="1:35" x14ac:dyDescent="0.15">
      <c r="B13" s="7"/>
      <c r="F13" s="16"/>
      <c r="AI13" s="5"/>
    </row>
    <row r="14" spans="1:35" x14ac:dyDescent="0.15">
      <c r="B14" s="1" t="s">
        <v>76</v>
      </c>
      <c r="C14" s="6" t="s">
        <v>77</v>
      </c>
      <c r="D14" s="5" t="s">
        <v>33</v>
      </c>
      <c r="E14" s="5" t="s">
        <v>17</v>
      </c>
      <c r="AD14" s="5">
        <v>2002</v>
      </c>
      <c r="AE14" s="5">
        <v>2015</v>
      </c>
      <c r="AF14" s="5" t="str">
        <f>[3]Main!$C$23</f>
        <v>San Francisco, CA</v>
      </c>
      <c r="AH14" s="5" t="s">
        <v>78</v>
      </c>
      <c r="AI14" s="5" t="s">
        <v>79</v>
      </c>
    </row>
    <row r="16" spans="1:35" x14ac:dyDescent="0.15">
      <c r="B16" s="1" t="s">
        <v>48</v>
      </c>
      <c r="C16" s="6" t="s">
        <v>49</v>
      </c>
      <c r="E16" s="5" t="s">
        <v>17</v>
      </c>
      <c r="AH16" s="5" t="s">
        <v>50</v>
      </c>
      <c r="AI16" s="5" t="s">
        <v>51</v>
      </c>
    </row>
    <row r="17" spans="2:35" x14ac:dyDescent="0.15">
      <c r="B17" s="1" t="s">
        <v>63</v>
      </c>
      <c r="C17" s="6" t="s">
        <v>64</v>
      </c>
      <c r="E17" s="5" t="s">
        <v>17</v>
      </c>
      <c r="AH17" s="5" t="s">
        <v>50</v>
      </c>
      <c r="AI17" s="5" t="s">
        <v>65</v>
      </c>
    </row>
    <row r="20" spans="2:35" x14ac:dyDescent="0.15">
      <c r="B20" s="1" t="s">
        <v>56</v>
      </c>
      <c r="C20" s="6" t="s">
        <v>58</v>
      </c>
      <c r="E20" s="5" t="s">
        <v>17</v>
      </c>
      <c r="AH20" s="5" t="s">
        <v>60</v>
      </c>
      <c r="AI20" s="5" t="s">
        <v>61</v>
      </c>
    </row>
    <row r="21" spans="2:35" x14ac:dyDescent="0.15">
      <c r="B21" s="7" t="s">
        <v>57</v>
      </c>
      <c r="C21" s="6" t="s">
        <v>59</v>
      </c>
      <c r="D21" s="5" t="s">
        <v>30</v>
      </c>
      <c r="E21" s="5" t="s">
        <v>17</v>
      </c>
      <c r="F21" s="17">
        <f>[5]Main!$C$6*F43</f>
        <v>21.712799999999998</v>
      </c>
      <c r="G21" s="17">
        <f>[5]Main!$C$7</f>
        <v>597.779</v>
      </c>
      <c r="H21" s="17">
        <f>[5]Main!$C$8*F43</f>
        <v>12979.455871199998</v>
      </c>
      <c r="I21" s="17">
        <f>[5]Main!$C$11*F43</f>
        <v>1687.26052</v>
      </c>
      <c r="J21" s="17">
        <f>[5]Main!$C$12*F43</f>
        <v>11292.1953512</v>
      </c>
      <c r="K21" s="5" t="str">
        <f>[5]Main!$G$11</f>
        <v>Q322</v>
      </c>
      <c r="L21" s="5">
        <f>[5]Main!$H$11</f>
        <v>0</v>
      </c>
      <c r="Y21" s="18">
        <f>'[5]Financial Model'!$M$22</f>
        <v>0.75577498469211346</v>
      </c>
      <c r="Z21" s="18">
        <f>'[5]Financial Model'!$M$23</f>
        <v>-0.5794918747476856</v>
      </c>
      <c r="AA21" s="18">
        <f>'[5]Financial Model'!$M$24</f>
        <v>-0.5831522463478378</v>
      </c>
      <c r="AB21" s="18">
        <f>'[5]Financial Model'!$M$25</f>
        <v>-1.1673022715967497E-3</v>
      </c>
      <c r="AD21" s="5">
        <f>[5]Main!$G$8</f>
        <v>2004</v>
      </c>
      <c r="AE21" s="5">
        <f>[5]Main!$G$7</f>
        <v>2021</v>
      </c>
      <c r="AF21" s="5" t="str">
        <f>[5]Main!$G$6</f>
        <v>San Mateo, CA</v>
      </c>
      <c r="AH21" s="5" t="s">
        <v>60</v>
      </c>
      <c r="AI21" s="5" t="s">
        <v>62</v>
      </c>
    </row>
    <row r="23" spans="2:35" x14ac:dyDescent="0.15">
      <c r="B23" s="7" t="s">
        <v>82</v>
      </c>
      <c r="C23" s="6" t="s">
        <v>85</v>
      </c>
      <c r="D23" s="5" t="s">
        <v>33</v>
      </c>
      <c r="E23" s="5" t="s">
        <v>17</v>
      </c>
      <c r="F23" s="16">
        <f>[6]Main!$C$6*F43</f>
        <v>33.8474</v>
      </c>
      <c r="G23" s="19">
        <f>[6]Main!$C$7</f>
        <v>542.659087</v>
      </c>
      <c r="H23" s="17">
        <f>[6]Main!$C$8*F43</f>
        <v>18367.5991813238</v>
      </c>
      <c r="I23" s="17">
        <f>[6]Main!$C$11*F43</f>
        <v>-3515.0499999999997</v>
      </c>
      <c r="J23" s="17">
        <f>[6]Main!$C$12*F43</f>
        <v>21882.649181323799</v>
      </c>
      <c r="K23" s="5" t="str">
        <f>[6]Main!$C$28</f>
        <v>Q322</v>
      </c>
      <c r="L23" s="8">
        <f>[6]Main!$D$28</f>
        <v>37561</v>
      </c>
      <c r="M23" s="21">
        <f>[6]Main!$C$33</f>
        <v>4.5599912565134968</v>
      </c>
      <c r="N23" s="21">
        <f>[6]Main!$C$34</f>
        <v>2.235768596469994</v>
      </c>
      <c r="O23" s="21">
        <f>[6]Main!$C$35</f>
        <v>2.663632811462922</v>
      </c>
      <c r="P23" s="21">
        <f>[6]Main!$C$36</f>
        <v>-347.03384754378123</v>
      </c>
      <c r="Q23" s="21">
        <f>[6]Main!$C$37</f>
        <v>941.59419885214288</v>
      </c>
      <c r="R23" s="8"/>
      <c r="S23" s="8"/>
      <c r="T23" s="29">
        <f>'[6]Financial Model'!$AE$20*F43</f>
        <v>11294.64</v>
      </c>
      <c r="U23" s="29">
        <f>'[6]Financial Model'!$AD$20*F43</f>
        <v>4703.6099999999997</v>
      </c>
      <c r="V23" s="29">
        <f>'[6]Financial Model'!$AC$20*F43</f>
        <v>1482.3799999999999</v>
      </c>
      <c r="W23" s="24"/>
      <c r="Y23" s="18">
        <f>'[6]Financial Model'!$U$27</f>
        <v>0.72815126050420165</v>
      </c>
      <c r="Z23" s="18">
        <f>'[6]Financial Model'!$U$28</f>
        <v>0.23865546218487396</v>
      </c>
      <c r="AA23" s="18">
        <f>'[6]Financial Model'!$U$29</f>
        <v>-2.8991596638655463E-2</v>
      </c>
      <c r="AB23" s="18">
        <f>'[6]Financial Model'!$U$30</f>
        <v>0.29629629629629628</v>
      </c>
      <c r="AD23" s="5">
        <f>[6]Main!$C$24</f>
        <v>1995</v>
      </c>
      <c r="AE23" s="5">
        <f>[6]Main!$C$25</f>
        <v>1998</v>
      </c>
      <c r="AF23" s="5" t="str">
        <f>[6]Main!$C$23</f>
        <v>San Jose, CA</v>
      </c>
      <c r="AH23" s="5" t="s">
        <v>84</v>
      </c>
      <c r="AI23" s="5" t="s">
        <v>86</v>
      </c>
    </row>
    <row r="24" spans="2:35" x14ac:dyDescent="0.15">
      <c r="B24" s="1" t="s">
        <v>83</v>
      </c>
      <c r="D24" s="5" t="s">
        <v>33</v>
      </c>
      <c r="E24" s="5" t="s">
        <v>17</v>
      </c>
      <c r="AH24" s="5" t="s">
        <v>84</v>
      </c>
      <c r="AI24" s="5"/>
    </row>
    <row r="25" spans="2:35" x14ac:dyDescent="0.15">
      <c r="B25" s="1" t="s">
        <v>87</v>
      </c>
      <c r="C25" s="6" t="s">
        <v>88</v>
      </c>
      <c r="D25" s="5" t="s">
        <v>30</v>
      </c>
      <c r="E25" s="5" t="s">
        <v>17</v>
      </c>
      <c r="AH25" s="5" t="s">
        <v>84</v>
      </c>
      <c r="AI25" s="5"/>
    </row>
    <row r="26" spans="2:35" x14ac:dyDescent="0.15">
      <c r="B26" s="1" t="s">
        <v>89</v>
      </c>
      <c r="C26" s="6" t="s">
        <v>90</v>
      </c>
      <c r="D26" s="5" t="s">
        <v>33</v>
      </c>
      <c r="E26" s="5" t="s">
        <v>17</v>
      </c>
      <c r="AH26" s="5" t="s">
        <v>84</v>
      </c>
      <c r="AI26" s="5"/>
    </row>
    <row r="27" spans="2:35" x14ac:dyDescent="0.15">
      <c r="B27" s="1" t="s">
        <v>91</v>
      </c>
      <c r="C27" s="6" t="s">
        <v>92</v>
      </c>
      <c r="D27" s="5" t="s">
        <v>30</v>
      </c>
      <c r="AH27" s="5" t="s">
        <v>84</v>
      </c>
      <c r="AI27" s="5"/>
    </row>
    <row r="28" spans="2:35" x14ac:dyDescent="0.15">
      <c r="B28" s="1" t="s">
        <v>93</v>
      </c>
      <c r="C28" s="6" t="s">
        <v>94</v>
      </c>
      <c r="D28" s="5" t="s">
        <v>33</v>
      </c>
      <c r="AI28" s="5"/>
    </row>
    <row r="31" spans="2:35" x14ac:dyDescent="0.15">
      <c r="B31" s="1" t="s">
        <v>66</v>
      </c>
      <c r="C31" s="6" t="s">
        <v>67</v>
      </c>
      <c r="D31" s="5" t="s">
        <v>31</v>
      </c>
      <c r="E31" s="5" t="s">
        <v>16</v>
      </c>
      <c r="AH31" s="5" t="s">
        <v>70</v>
      </c>
    </row>
    <row r="32" spans="2:35" x14ac:dyDescent="0.15">
      <c r="B32" s="1" t="s">
        <v>68</v>
      </c>
      <c r="C32" s="6" t="s">
        <v>69</v>
      </c>
      <c r="E32" s="5" t="s">
        <v>17</v>
      </c>
      <c r="AH32" s="5" t="s">
        <v>70</v>
      </c>
    </row>
    <row r="35" spans="2:35" x14ac:dyDescent="0.15">
      <c r="B35" s="1" t="s">
        <v>106</v>
      </c>
      <c r="C35" s="6" t="s">
        <v>107</v>
      </c>
      <c r="AH35" s="5" t="s">
        <v>84</v>
      </c>
      <c r="AI35" s="5" t="s">
        <v>112</v>
      </c>
    </row>
    <row r="36" spans="2:35" x14ac:dyDescent="0.15">
      <c r="B36" s="1" t="s">
        <v>108</v>
      </c>
      <c r="C36" s="6" t="s">
        <v>109</v>
      </c>
      <c r="D36" s="5" t="s">
        <v>31</v>
      </c>
      <c r="AH36" s="5" t="s">
        <v>84</v>
      </c>
      <c r="AI36" s="5" t="s">
        <v>112</v>
      </c>
    </row>
    <row r="37" spans="2:35" x14ac:dyDescent="0.15">
      <c r="B37" s="1" t="s">
        <v>110</v>
      </c>
      <c r="C37" s="6" t="s">
        <v>111</v>
      </c>
      <c r="D37" s="5" t="s">
        <v>30</v>
      </c>
      <c r="AH37" s="5" t="s">
        <v>84</v>
      </c>
      <c r="AI37" s="5" t="s">
        <v>112</v>
      </c>
    </row>
    <row r="42" spans="2:35" x14ac:dyDescent="0.15">
      <c r="E42" s="26" t="s">
        <v>25</v>
      </c>
      <c r="F42" s="27"/>
      <c r="G42" s="9" t="s">
        <v>26</v>
      </c>
    </row>
    <row r="43" spans="2:35" x14ac:dyDescent="0.15">
      <c r="E43" s="10" t="s">
        <v>27</v>
      </c>
      <c r="F43" s="11">
        <v>0.83</v>
      </c>
      <c r="G43" s="12">
        <f>1/F43</f>
        <v>1.2048192771084338</v>
      </c>
    </row>
    <row r="44" spans="2:35" x14ac:dyDescent="0.15">
      <c r="E44" s="13" t="s">
        <v>28</v>
      </c>
      <c r="F44" s="14">
        <v>0.87</v>
      </c>
      <c r="G44" s="15">
        <f>1/F44</f>
        <v>1.1494252873563218</v>
      </c>
    </row>
  </sheetData>
  <mergeCells count="3">
    <mergeCell ref="E42:F42"/>
    <mergeCell ref="F1:J1"/>
    <mergeCell ref="S1:W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1" r:id="rId4" xr:uid="{2D896F8C-26D2-4CA9-8601-44232CD47DF4}"/>
    <hyperlink ref="B6" r:id="rId5" xr:uid="{3673F69E-DE49-452E-9A7F-9067CB704A93}"/>
    <hyperlink ref="B23" r:id="rId6" xr:uid="{21F4A07B-A91C-4255-B949-9908C8EAC551}"/>
  </hyperlinks>
  <pageMargins left="0.7" right="0.7" top="0.75" bottom="0.75" header="0.3" footer="0.3"/>
  <pageSetup paperSize="256" orientation="portrait" horizontalDpi="203" verticalDpi="203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8" sqref="O8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1" style="1" bestFit="1" customWidth="1"/>
    <col min="4" max="8" width="9.1640625" style="1"/>
    <col min="9" max="9" width="11" style="1" bestFit="1" customWidth="1"/>
    <col min="10" max="10" width="16.33203125" style="1" bestFit="1" customWidth="1"/>
    <col min="11" max="11" width="37.33203125" style="1" bestFit="1" customWidth="1"/>
    <col min="12" max="12" width="11.5" style="5" bestFit="1" customWidth="1"/>
    <col min="13" max="13" width="11" style="5" bestFit="1" customWidth="1"/>
    <col min="14" max="16384" width="9.1640625" style="1"/>
  </cols>
  <sheetData>
    <row r="2" spans="1:13" s="2" customFormat="1" x14ac:dyDescent="0.15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15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15">
      <c r="C5" s="5"/>
      <c r="D5" s="5"/>
    </row>
    <row r="6" spans="1:13" x14ac:dyDescent="0.15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2022-12-01T12:05:23Z</dcterms:created>
  <dcterms:modified xsi:type="dcterms:W3CDTF">2022-12-29T23:27:32Z</dcterms:modified>
</cp:coreProperties>
</file>