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8B0B253-AA5B-4CFF-8F09-CE6ECCD4A8F4}" xr6:coauthVersionLast="36" xr6:coauthVersionMax="36" xr10:uidLastSave="{00000000-0000-0000-0000-000000000000}"/>
  <bookViews>
    <workbookView xWindow="0" yWindow="0" windowWidth="28800" windowHeight="12225" xr2:uid="{74984A8D-9302-423C-A92F-ECB08F721AE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2" l="1"/>
  <c r="J40" i="2"/>
  <c r="J45" i="2" s="1"/>
  <c r="J35" i="2"/>
  <c r="J32" i="2"/>
  <c r="C10" i="1"/>
  <c r="C9" i="1"/>
  <c r="K40" i="2"/>
  <c r="K45" i="2" s="1"/>
  <c r="K48" i="2" s="1"/>
  <c r="K32" i="2"/>
  <c r="K35" i="2" s="1"/>
  <c r="K24" i="2"/>
  <c r="K22" i="2"/>
  <c r="K5" i="2"/>
  <c r="K19" i="2" s="1"/>
  <c r="J22" i="2"/>
  <c r="J5" i="2"/>
  <c r="J19" i="2" s="1"/>
  <c r="K10" i="2" l="1"/>
  <c r="J10" i="2"/>
  <c r="C8" i="1"/>
  <c r="C11" i="1"/>
  <c r="K13" i="2" l="1"/>
  <c r="K15" i="2" s="1"/>
  <c r="K21" i="2" s="1"/>
  <c r="K20" i="2"/>
  <c r="J13" i="2"/>
  <c r="J15" i="2" s="1"/>
  <c r="J21" i="2" s="1"/>
  <c r="J20" i="2"/>
  <c r="C12" i="1"/>
  <c r="C36" i="1" s="1"/>
</calcChain>
</file>

<file path=xl/sharedStrings.xml><?xml version="1.0" encoding="utf-8"?>
<sst xmlns="http://schemas.openxmlformats.org/spreadsheetml/2006/main" count="112" uniqueCount="102">
  <si>
    <t>£ADF</t>
  </si>
  <si>
    <t>Facilities By ADF Plc</t>
  </si>
  <si>
    <t>Stock Overview</t>
  </si>
  <si>
    <t>Price</t>
  </si>
  <si>
    <t>MC</t>
  </si>
  <si>
    <t>Shares</t>
  </si>
  <si>
    <t>Cash</t>
  </si>
  <si>
    <t>Debt</t>
  </si>
  <si>
    <t>Net Cash</t>
  </si>
  <si>
    <t>EV</t>
  </si>
  <si>
    <t>Production &amp; Support Vehicles for the TV &amp; Film Industry</t>
  </si>
  <si>
    <t>Management</t>
  </si>
  <si>
    <t>CEO</t>
  </si>
  <si>
    <t>Mr. Marsden Proctor</t>
  </si>
  <si>
    <t>CFO</t>
  </si>
  <si>
    <t>Mr. Neil Evans</t>
  </si>
  <si>
    <t>COO</t>
  </si>
  <si>
    <t>Mr. Wayne Evans</t>
  </si>
  <si>
    <t>Company Profile</t>
  </si>
  <si>
    <t>HQ</t>
  </si>
  <si>
    <t>Founded</t>
  </si>
  <si>
    <t>Bridgend, Wales</t>
  </si>
  <si>
    <t>Suppliers of premium location vehicles, luxury trailers, fuel cards to the TV &amp; Film Industry</t>
  </si>
  <si>
    <t>Company Operations</t>
  </si>
  <si>
    <t>Fuel Cards</t>
  </si>
  <si>
    <t>Powered by Shell Plc.</t>
  </si>
  <si>
    <t>Operations Breakdown</t>
  </si>
  <si>
    <t>productions due to credit history and duration of use</t>
  </si>
  <si>
    <t>Bespoke service to film/tv industry as mainstream fuel card providers often cannot deal with</t>
  </si>
  <si>
    <t>"One source of supply provides considerable savings in administration, eliminates cash floats</t>
  </si>
  <si>
    <t>, lost and late receipts, reduces fraudulent claims and gives a clear visibility of spend via our</t>
  </si>
  <si>
    <t>detailed invoices"</t>
  </si>
  <si>
    <t>Fuel Stations</t>
  </si>
  <si>
    <t>335 Morrisons stations</t>
  </si>
  <si>
    <t>Core 3800 Shell Stations</t>
  </si>
  <si>
    <t>Partner Esso, Texcao, Gulf</t>
  </si>
  <si>
    <t>Vehicles &amp; Facilities</t>
  </si>
  <si>
    <t>Specialising in support for high-end TV and major feature films for highly competitive VOD market</t>
  </si>
  <si>
    <t>Over 600 super quality location vehicles, capable of servicing 20 large productions at any time</t>
  </si>
  <si>
    <t>Bridgend (Wales)</t>
  </si>
  <si>
    <t>Bordon (Hampshire)</t>
  </si>
  <si>
    <t>With Offices In</t>
  </si>
  <si>
    <t>Great Point Seren Stiwdios</t>
  </si>
  <si>
    <t>Sharp Project (Manchester)</t>
  </si>
  <si>
    <t>Pinewood Studios (Slough)</t>
  </si>
  <si>
    <t>Bases/Offices</t>
  </si>
  <si>
    <t>Key Events</t>
  </si>
  <si>
    <t>ADF Opens new operational base in Longcross (near Longcross Studios)</t>
  </si>
  <si>
    <t>Head Office for ADF’s planning, logistics and transport teams</t>
  </si>
  <si>
    <t>Longcross (London)</t>
  </si>
  <si>
    <t>Near major studios Close to Longcross, Shepperton, Pinewood, Leavesden &amp; Elstree</t>
  </si>
  <si>
    <t>IPO</t>
  </si>
  <si>
    <t>Provides premium-quality serviced vehicle/trailer hire for TV and Film productions</t>
  </si>
  <si>
    <t>Revenue</t>
  </si>
  <si>
    <t>COGS</t>
  </si>
  <si>
    <t>Gross Profit</t>
  </si>
  <si>
    <t>Other Operating Income</t>
  </si>
  <si>
    <t>Administrative</t>
  </si>
  <si>
    <t>Non-recurring Expenses</t>
  </si>
  <si>
    <t>Share based repayment</t>
  </si>
  <si>
    <t>Operating Income</t>
  </si>
  <si>
    <t>Finance Income</t>
  </si>
  <si>
    <t>Finance Expense</t>
  </si>
  <si>
    <t>Net Income</t>
  </si>
  <si>
    <t>Pretax Income</t>
  </si>
  <si>
    <t>Taxes</t>
  </si>
  <si>
    <t>EPS</t>
  </si>
  <si>
    <t>Revenue Y/Y</t>
  </si>
  <si>
    <t>Revenue H/H</t>
  </si>
  <si>
    <t>Gross Margin</t>
  </si>
  <si>
    <t>Operating Margin</t>
  </si>
  <si>
    <t>Net Margin</t>
  </si>
  <si>
    <t>Taxes %</t>
  </si>
  <si>
    <t>FY21</t>
  </si>
  <si>
    <t>FY20</t>
  </si>
  <si>
    <t>(31/12/2020)</t>
  </si>
  <si>
    <t>(31/12/2021)</t>
  </si>
  <si>
    <t>-</t>
  </si>
  <si>
    <t>Balance Sheet</t>
  </si>
  <si>
    <t>Trade &amp; AR</t>
  </si>
  <si>
    <t>Tax Receivables</t>
  </si>
  <si>
    <t>TCA</t>
  </si>
  <si>
    <t>PP&amp;E</t>
  </si>
  <si>
    <t>ROU</t>
  </si>
  <si>
    <t>Assets</t>
  </si>
  <si>
    <t>Trade &amp; AP</t>
  </si>
  <si>
    <t>Lease Liabilities</t>
  </si>
  <si>
    <t>Deferred Taxes</t>
  </si>
  <si>
    <t>TCL</t>
  </si>
  <si>
    <t>Borrowings</t>
  </si>
  <si>
    <t>Other Provisions</t>
  </si>
  <si>
    <t>Liabilities</t>
  </si>
  <si>
    <t>S/E</t>
  </si>
  <si>
    <t>L+S/E</t>
  </si>
  <si>
    <t>H122</t>
  </si>
  <si>
    <t>Projected</t>
  </si>
  <si>
    <t>FY22</t>
  </si>
  <si>
    <t>Analysis &amp; Ratios</t>
  </si>
  <si>
    <t>EV/E</t>
  </si>
  <si>
    <t>P/E</t>
  </si>
  <si>
    <t>IR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</si>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</sst>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9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3" borderId="4" xfId="0" applyFont="1" applyFill="1" applyBorder="1"/>
    <xf numFmtId="0" fontId="2" fillId="3" borderId="6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64" fontId="2" fillId="0" borderId="0" xfId="0" applyNumberFormat="1" applyFont="1" applyBorder="1"/>
    <xf numFmtId="164" fontId="2" fillId="0" borderId="7" xfId="0" applyNumberFormat="1" applyFont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2"/>
    </xf>
    <xf numFmtId="0" fontId="5" fillId="4" borderId="4" xfId="0" applyFont="1" applyFill="1" applyBorder="1" applyAlignment="1">
      <alignment horizontal="left" indent="1"/>
    </xf>
    <xf numFmtId="0" fontId="5" fillId="4" borderId="4" xfId="0" applyFont="1" applyFill="1" applyBorder="1" applyAlignment="1">
      <alignment horizontal="left" indent="2"/>
    </xf>
    <xf numFmtId="0" fontId="4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8" fillId="4" borderId="0" xfId="2" applyFont="1" applyFill="1" applyBorder="1"/>
    <xf numFmtId="0" fontId="2" fillId="4" borderId="0" xfId="0" applyFont="1" applyFill="1" applyBorder="1" applyAlignment="1">
      <alignment horizontal="left" indent="1"/>
    </xf>
    <xf numFmtId="0" fontId="2" fillId="4" borderId="7" xfId="0" applyFont="1" applyFill="1" applyBorder="1" applyAlignment="1">
      <alignment horizontal="left" indent="1"/>
    </xf>
    <xf numFmtId="164" fontId="2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2" fontId="2" fillId="0" borderId="0" xfId="0" applyNumberFormat="1" applyFont="1"/>
    <xf numFmtId="9" fontId="2" fillId="0" borderId="0" xfId="0" applyNumberFormat="1" applyFont="1"/>
    <xf numFmtId="9" fontId="2" fillId="0" borderId="0" xfId="1" applyFont="1"/>
    <xf numFmtId="0" fontId="10" fillId="0" borderId="0" xfId="0" applyFont="1"/>
    <xf numFmtId="165" fontId="4" fillId="0" borderId="0" xfId="0" applyNumberFormat="1" applyFont="1"/>
    <xf numFmtId="165" fontId="2" fillId="0" borderId="0" xfId="0" applyNumberFormat="1" applyFont="1"/>
    <xf numFmtId="17" fontId="4" fillId="3" borderId="4" xfId="0" applyNumberFormat="1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4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67" fontId="2" fillId="0" borderId="0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166" fontId="2" fillId="4" borderId="0" xfId="0" applyNumberFormat="1" applyFont="1" applyFill="1" applyBorder="1" applyAlignment="1">
      <alignment horizontal="center"/>
    </xf>
    <xf numFmtId="166" fontId="2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2" fillId="4" borderId="7" xfId="0" applyNumberFormat="1" applyFont="1" applyFill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85725</xdr:rowOff>
    </xdr:from>
    <xdr:to>
      <xdr:col>7</xdr:col>
      <xdr:colOff>257175</xdr:colOff>
      <xdr:row>4</xdr:row>
      <xdr:rowOff>66991</xdr:rowOff>
    </xdr:to>
    <xdr:pic>
      <xdr:nvPicPr>
        <xdr:cNvPr id="4" name="Picture 3" descr="Facilities by ADF - Home">
          <a:extLst>
            <a:ext uri="{FF2B5EF4-FFF2-40B4-BE49-F238E27FC236}">
              <a16:creationId xmlns:a16="http://schemas.microsoft.com/office/drawing/2014/main" id="{FBE1C892-D205-4434-9651-8B8BE2AD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"/>
          <a:ext cx="1476375" cy="686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19050</xdr:rowOff>
    </xdr:from>
    <xdr:to>
      <xdr:col>11</xdr:col>
      <xdr:colOff>0</xdr:colOff>
      <xdr:row>54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5850E4-B928-4554-9308-A2D8C744EC83}"/>
            </a:ext>
          </a:extLst>
        </xdr:cNvPr>
        <xdr:cNvCxnSpPr/>
      </xdr:nvCxnSpPr>
      <xdr:spPr>
        <a:xfrm>
          <a:off x="7448550" y="19050"/>
          <a:ext cx="0" cy="8877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0</xdr:row>
      <xdr:rowOff>9525</xdr:rowOff>
    </xdr:from>
    <xdr:to>
      <xdr:col>6</xdr:col>
      <xdr:colOff>0</xdr:colOff>
      <xdr:row>55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186A7A-5A5E-4F16-B594-F93D77274D9C}"/>
            </a:ext>
          </a:extLst>
        </xdr:cNvPr>
        <xdr:cNvCxnSpPr/>
      </xdr:nvCxnSpPr>
      <xdr:spPr>
        <a:xfrm>
          <a:off x="4152900" y="9525"/>
          <a:ext cx="0" cy="8905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acilitiesbyadf.com/investors/" TargetMode="External"/><Relationship Id="rId1" Type="http://schemas.openxmlformats.org/officeDocument/2006/relationships/hyperlink" Target="https://facilitiesbyadf.com/adfs-new-longcross-operational-ba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0DF-DFDC-4B24-B2CF-D8A5AE4B1DD9}">
  <dimension ref="B2:X38"/>
  <sheetViews>
    <sheetView tabSelected="1" zoomScaleNormal="100" workbookViewId="0">
      <selection activeCell="B31" sqref="B31:D31"/>
    </sheetView>
  </sheetViews>
  <sheetFormatPr defaultRowHeight="12.75" x14ac:dyDescent="0.2"/>
  <cols>
    <col min="1" max="16384" width="9.140625" style="1"/>
  </cols>
  <sheetData>
    <row r="2" spans="2:24" ht="15" x14ac:dyDescent="0.25">
      <c r="B2" s="2" t="s">
        <v>0</v>
      </c>
      <c r="F2"/>
    </row>
    <row r="3" spans="2:24" ht="15" x14ac:dyDescent="0.25">
      <c r="B3" s="3" t="s">
        <v>1</v>
      </c>
      <c r="G3"/>
    </row>
    <row r="5" spans="2:24" x14ac:dyDescent="0.2">
      <c r="B5" s="48" t="s">
        <v>2</v>
      </c>
      <c r="C5" s="49"/>
      <c r="D5" s="50"/>
    </row>
    <row r="6" spans="2:24" x14ac:dyDescent="0.2">
      <c r="B6" s="7" t="s">
        <v>3</v>
      </c>
      <c r="C6" s="47">
        <v>0.58499999999999996</v>
      </c>
      <c r="D6" s="43"/>
      <c r="F6" s="48" t="s">
        <v>23</v>
      </c>
      <c r="G6" s="49"/>
      <c r="H6" s="49"/>
      <c r="I6" s="49"/>
      <c r="J6" s="49"/>
      <c r="K6" s="49"/>
      <c r="L6" s="49"/>
      <c r="M6" s="49"/>
      <c r="N6" s="50"/>
      <c r="P6" s="48" t="s">
        <v>46</v>
      </c>
      <c r="Q6" s="49"/>
      <c r="R6" s="49"/>
      <c r="S6" s="49"/>
      <c r="T6" s="49"/>
      <c r="U6" s="49"/>
      <c r="V6" s="49"/>
      <c r="W6" s="49"/>
      <c r="X6" s="50"/>
    </row>
    <row r="7" spans="2:24" x14ac:dyDescent="0.2">
      <c r="B7" s="7" t="s">
        <v>5</v>
      </c>
      <c r="C7" s="4">
        <v>76</v>
      </c>
      <c r="D7" s="43" t="s">
        <v>73</v>
      </c>
      <c r="F7" s="20" t="s">
        <v>10</v>
      </c>
      <c r="G7" s="14"/>
      <c r="H7" s="14"/>
      <c r="I7" s="14"/>
      <c r="J7" s="14"/>
      <c r="K7" s="14"/>
      <c r="L7" s="14"/>
      <c r="M7" s="14"/>
      <c r="N7" s="15"/>
      <c r="P7" s="42">
        <v>44682</v>
      </c>
      <c r="Q7" s="28" t="s">
        <v>47</v>
      </c>
      <c r="R7" s="14"/>
      <c r="S7" s="14"/>
      <c r="T7" s="14"/>
      <c r="U7" s="14"/>
      <c r="V7" s="14"/>
      <c r="W7" s="14"/>
      <c r="X7" s="15"/>
    </row>
    <row r="8" spans="2:24" x14ac:dyDescent="0.2">
      <c r="B8" s="7" t="s">
        <v>4</v>
      </c>
      <c r="C8" s="12">
        <f>C6*C7</f>
        <v>44.459999999999994</v>
      </c>
      <c r="D8" s="43"/>
      <c r="F8" s="9" t="s">
        <v>22</v>
      </c>
      <c r="G8" s="10"/>
      <c r="H8" s="10"/>
      <c r="I8" s="10"/>
      <c r="J8" s="10"/>
      <c r="K8" s="10"/>
      <c r="L8" s="10"/>
      <c r="M8" s="10"/>
      <c r="N8" s="11"/>
      <c r="P8" s="5"/>
      <c r="Q8" s="29" t="s">
        <v>48</v>
      </c>
      <c r="R8" s="14"/>
      <c r="S8" s="14"/>
      <c r="T8" s="14"/>
      <c r="U8" s="14"/>
      <c r="V8" s="14"/>
      <c r="W8" s="14"/>
      <c r="X8" s="15"/>
    </row>
    <row r="9" spans="2:24" x14ac:dyDescent="0.2">
      <c r="B9" s="7" t="s">
        <v>6</v>
      </c>
      <c r="C9" s="12">
        <f>4.99</f>
        <v>4.99</v>
      </c>
      <c r="D9" s="43" t="s">
        <v>73</v>
      </c>
      <c r="P9" s="5"/>
      <c r="Q9" s="29" t="s">
        <v>50</v>
      </c>
      <c r="R9" s="14"/>
      <c r="S9" s="14"/>
      <c r="T9" s="14"/>
      <c r="U9" s="14"/>
      <c r="V9" s="14"/>
      <c r="W9" s="14"/>
      <c r="X9" s="15"/>
    </row>
    <row r="10" spans="2:24" x14ac:dyDescent="0.2">
      <c r="B10" s="7" t="s">
        <v>7</v>
      </c>
      <c r="C10" s="12">
        <f>0.24</f>
        <v>0.24</v>
      </c>
      <c r="D10" s="43" t="s">
        <v>73</v>
      </c>
      <c r="F10" s="48" t="s">
        <v>26</v>
      </c>
      <c r="G10" s="49"/>
      <c r="H10" s="49"/>
      <c r="I10" s="49"/>
      <c r="J10" s="49"/>
      <c r="K10" s="49"/>
      <c r="L10" s="49"/>
      <c r="M10" s="49"/>
      <c r="N10" s="50"/>
      <c r="P10" s="5"/>
      <c r="Q10" s="29"/>
      <c r="R10" s="14"/>
      <c r="S10" s="14"/>
      <c r="T10" s="14"/>
      <c r="U10" s="14"/>
      <c r="V10" s="14"/>
      <c r="W10" s="14"/>
      <c r="X10" s="15"/>
    </row>
    <row r="11" spans="2:24" x14ac:dyDescent="0.2">
      <c r="B11" s="7" t="s">
        <v>8</v>
      </c>
      <c r="C11" s="12">
        <f>C9-C10</f>
        <v>4.75</v>
      </c>
      <c r="D11" s="43" t="s">
        <v>73</v>
      </c>
      <c r="F11" s="26" t="s">
        <v>36</v>
      </c>
      <c r="G11" s="14"/>
      <c r="H11" s="14"/>
      <c r="I11" s="14"/>
      <c r="J11" s="14"/>
      <c r="K11" s="14"/>
      <c r="L11" s="14"/>
      <c r="M11" s="14"/>
      <c r="N11" s="15"/>
      <c r="P11" s="5"/>
      <c r="Q11" s="29"/>
      <c r="R11" s="14"/>
      <c r="S11" s="14"/>
      <c r="T11" s="14"/>
      <c r="U11" s="14"/>
      <c r="V11" s="14"/>
      <c r="W11" s="14"/>
      <c r="X11" s="15"/>
    </row>
    <row r="12" spans="2:24" x14ac:dyDescent="0.2">
      <c r="B12" s="8" t="s">
        <v>9</v>
      </c>
      <c r="C12" s="13">
        <f>C8-C11</f>
        <v>39.709999999999994</v>
      </c>
      <c r="D12" s="44"/>
      <c r="F12" s="22" t="s">
        <v>52</v>
      </c>
      <c r="G12" s="14"/>
      <c r="H12" s="14"/>
      <c r="I12" s="14"/>
      <c r="J12" s="14"/>
      <c r="K12" s="14"/>
      <c r="L12" s="14"/>
      <c r="M12" s="14"/>
      <c r="N12" s="15"/>
      <c r="P12" s="6"/>
      <c r="Q12" s="30"/>
      <c r="R12" s="10"/>
      <c r="S12" s="10"/>
      <c r="T12" s="10"/>
      <c r="U12" s="10"/>
      <c r="V12" s="10"/>
      <c r="W12" s="10"/>
      <c r="X12" s="11"/>
    </row>
    <row r="13" spans="2:24" x14ac:dyDescent="0.2">
      <c r="F13" s="22" t="s">
        <v>37</v>
      </c>
      <c r="G13" s="14"/>
      <c r="H13" s="14"/>
      <c r="I13" s="14"/>
      <c r="J13" s="14"/>
      <c r="K13" s="14"/>
      <c r="L13" s="14"/>
      <c r="M13" s="14"/>
      <c r="N13" s="15"/>
    </row>
    <row r="14" spans="2:24" x14ac:dyDescent="0.2">
      <c r="F14" s="22" t="s">
        <v>38</v>
      </c>
      <c r="G14" s="14"/>
      <c r="H14" s="14"/>
      <c r="I14" s="14"/>
      <c r="J14" s="14"/>
      <c r="K14" s="14"/>
      <c r="L14" s="14"/>
      <c r="M14" s="14"/>
      <c r="N14" s="15"/>
    </row>
    <row r="15" spans="2:24" x14ac:dyDescent="0.2">
      <c r="B15" s="48" t="s">
        <v>11</v>
      </c>
      <c r="C15" s="49"/>
      <c r="D15" s="50"/>
      <c r="F15" s="27"/>
      <c r="G15" s="14"/>
      <c r="H15" s="14"/>
      <c r="I15" s="14"/>
      <c r="J15" s="14"/>
      <c r="K15" s="14"/>
      <c r="L15" s="14"/>
      <c r="M15" s="14"/>
      <c r="N15" s="15"/>
    </row>
    <row r="16" spans="2:24" x14ac:dyDescent="0.2">
      <c r="B16" s="16" t="s">
        <v>12</v>
      </c>
      <c r="C16" s="56" t="s">
        <v>13</v>
      </c>
      <c r="D16" s="57"/>
      <c r="F16" s="27"/>
      <c r="G16" s="14"/>
      <c r="H16" s="14"/>
      <c r="I16" s="14"/>
      <c r="J16" s="14"/>
      <c r="K16" s="14"/>
      <c r="L16" s="14"/>
      <c r="M16" s="14"/>
      <c r="N16" s="15"/>
    </row>
    <row r="17" spans="2:14" x14ac:dyDescent="0.2">
      <c r="B17" s="16" t="s">
        <v>14</v>
      </c>
      <c r="C17" s="56" t="s">
        <v>15</v>
      </c>
      <c r="D17" s="57"/>
      <c r="F17" s="21" t="s">
        <v>24</v>
      </c>
      <c r="G17" s="14"/>
      <c r="H17" s="14"/>
      <c r="I17" s="14"/>
      <c r="J17" s="14"/>
      <c r="K17" s="14"/>
      <c r="L17" s="14"/>
      <c r="M17" s="14"/>
      <c r="N17" s="15"/>
    </row>
    <row r="18" spans="2:14" x14ac:dyDescent="0.2">
      <c r="B18" s="17" t="s">
        <v>16</v>
      </c>
      <c r="C18" s="61" t="s">
        <v>17</v>
      </c>
      <c r="D18" s="62"/>
      <c r="F18" s="22" t="s">
        <v>25</v>
      </c>
      <c r="G18" s="14"/>
      <c r="H18" s="14"/>
      <c r="I18" s="14"/>
      <c r="J18" s="14"/>
      <c r="K18" s="14"/>
      <c r="L18" s="14"/>
      <c r="M18" s="14"/>
      <c r="N18" s="15"/>
    </row>
    <row r="19" spans="2:14" x14ac:dyDescent="0.2">
      <c r="F19" s="22" t="s">
        <v>28</v>
      </c>
      <c r="G19" s="14"/>
      <c r="H19" s="14"/>
      <c r="I19" s="14"/>
      <c r="J19" s="14"/>
      <c r="K19" s="14"/>
      <c r="L19" s="14"/>
      <c r="M19" s="14"/>
      <c r="N19" s="15"/>
    </row>
    <row r="20" spans="2:14" x14ac:dyDescent="0.2">
      <c r="B20" s="48" t="s">
        <v>18</v>
      </c>
      <c r="C20" s="49"/>
      <c r="D20" s="50"/>
      <c r="F20" s="23" t="s">
        <v>27</v>
      </c>
      <c r="G20" s="14"/>
      <c r="H20" s="14"/>
      <c r="I20" s="14"/>
      <c r="J20" s="14"/>
      <c r="K20" s="14"/>
      <c r="L20" s="14"/>
      <c r="M20" s="14"/>
      <c r="N20" s="15"/>
    </row>
    <row r="21" spans="2:14" x14ac:dyDescent="0.2">
      <c r="B21" s="18" t="s">
        <v>19</v>
      </c>
      <c r="C21" s="56" t="s">
        <v>21</v>
      </c>
      <c r="D21" s="57"/>
      <c r="F21" s="24" t="s">
        <v>29</v>
      </c>
      <c r="G21" s="14"/>
      <c r="H21" s="14"/>
      <c r="I21" s="14"/>
      <c r="J21" s="14"/>
      <c r="K21" s="14"/>
      <c r="L21" s="14"/>
      <c r="M21" s="14"/>
      <c r="N21" s="15"/>
    </row>
    <row r="22" spans="2:14" x14ac:dyDescent="0.2">
      <c r="B22" s="18" t="s">
        <v>20</v>
      </c>
      <c r="C22" s="56">
        <v>1992</v>
      </c>
      <c r="D22" s="57"/>
      <c r="F22" s="25" t="s">
        <v>30</v>
      </c>
      <c r="G22" s="14"/>
      <c r="H22" s="14"/>
      <c r="I22" s="14"/>
      <c r="J22" s="14"/>
      <c r="K22" s="14"/>
      <c r="L22" s="14"/>
      <c r="M22" s="14"/>
      <c r="N22" s="15"/>
    </row>
    <row r="23" spans="2:14" x14ac:dyDescent="0.2">
      <c r="B23" s="18" t="s">
        <v>51</v>
      </c>
      <c r="C23" s="56">
        <v>2022</v>
      </c>
      <c r="D23" s="57"/>
      <c r="F23" s="25"/>
      <c r="G23" s="14"/>
      <c r="H23" s="14"/>
      <c r="I23" s="14"/>
      <c r="J23" s="14"/>
      <c r="K23" s="14"/>
      <c r="L23" s="14"/>
      <c r="M23" s="14"/>
      <c r="N23" s="15"/>
    </row>
    <row r="24" spans="2:14" x14ac:dyDescent="0.2">
      <c r="B24" s="19" t="s">
        <v>100</v>
      </c>
      <c r="C24" s="51" t="s">
        <v>101</v>
      </c>
      <c r="D24" s="52"/>
      <c r="F24" s="25" t="s">
        <v>31</v>
      </c>
      <c r="G24" s="14"/>
      <c r="H24" s="14"/>
      <c r="I24" s="14"/>
      <c r="J24" s="14"/>
      <c r="K24" s="14"/>
      <c r="L24" s="14"/>
      <c r="M24" s="14"/>
      <c r="N24" s="15"/>
    </row>
    <row r="25" spans="2:14" x14ac:dyDescent="0.2">
      <c r="F25" s="22" t="s">
        <v>32</v>
      </c>
      <c r="G25" s="14"/>
      <c r="H25" s="14"/>
      <c r="I25" s="14"/>
      <c r="J25" s="14"/>
      <c r="K25" s="14"/>
      <c r="L25" s="14"/>
      <c r="M25" s="14"/>
      <c r="N25" s="15"/>
    </row>
    <row r="26" spans="2:14" x14ac:dyDescent="0.2">
      <c r="B26" s="48" t="s">
        <v>45</v>
      </c>
      <c r="C26" s="49"/>
      <c r="D26" s="50"/>
      <c r="F26" s="23" t="s">
        <v>34</v>
      </c>
      <c r="G26" s="14"/>
      <c r="H26" s="14"/>
      <c r="I26" s="14"/>
      <c r="J26" s="14"/>
      <c r="K26" s="14"/>
      <c r="L26" s="14"/>
      <c r="M26" s="14"/>
      <c r="N26" s="15"/>
    </row>
    <row r="27" spans="2:14" x14ac:dyDescent="0.2">
      <c r="B27" s="55" t="s">
        <v>39</v>
      </c>
      <c r="C27" s="56"/>
      <c r="D27" s="57"/>
      <c r="F27" s="23" t="s">
        <v>35</v>
      </c>
      <c r="G27" s="14"/>
      <c r="H27" s="14"/>
      <c r="I27" s="14"/>
      <c r="J27" s="14"/>
      <c r="K27" s="14"/>
      <c r="L27" s="14"/>
      <c r="M27" s="14"/>
      <c r="N27" s="15"/>
    </row>
    <row r="28" spans="2:14" x14ac:dyDescent="0.2">
      <c r="B28" s="55" t="s">
        <v>40</v>
      </c>
      <c r="C28" s="56"/>
      <c r="D28" s="57"/>
      <c r="F28" s="23" t="s">
        <v>33</v>
      </c>
      <c r="G28" s="14"/>
      <c r="H28" s="14"/>
      <c r="I28" s="14"/>
      <c r="J28" s="14"/>
      <c r="K28" s="14"/>
      <c r="L28" s="14"/>
      <c r="M28" s="14"/>
      <c r="N28" s="15"/>
    </row>
    <row r="29" spans="2:14" x14ac:dyDescent="0.2">
      <c r="B29" s="55" t="s">
        <v>49</v>
      </c>
      <c r="C29" s="56"/>
      <c r="D29" s="57"/>
      <c r="F29" s="9"/>
      <c r="G29" s="10"/>
      <c r="H29" s="10"/>
      <c r="I29" s="10"/>
      <c r="J29" s="10"/>
      <c r="K29" s="10"/>
      <c r="L29" s="10"/>
      <c r="M29" s="10"/>
      <c r="N29" s="11"/>
    </row>
    <row r="30" spans="2:14" x14ac:dyDescent="0.2">
      <c r="B30" s="58" t="s">
        <v>41</v>
      </c>
      <c r="C30" s="59"/>
      <c r="D30" s="60"/>
    </row>
    <row r="31" spans="2:14" x14ac:dyDescent="0.2">
      <c r="B31" s="55" t="s">
        <v>42</v>
      </c>
      <c r="C31" s="56"/>
      <c r="D31" s="57"/>
    </row>
    <row r="32" spans="2:14" x14ac:dyDescent="0.2">
      <c r="B32" s="55" t="s">
        <v>43</v>
      </c>
      <c r="C32" s="56"/>
      <c r="D32" s="57"/>
    </row>
    <row r="33" spans="2:4" x14ac:dyDescent="0.2">
      <c r="B33" s="65" t="s">
        <v>44</v>
      </c>
      <c r="C33" s="61"/>
      <c r="D33" s="62"/>
    </row>
    <row r="35" spans="2:4" x14ac:dyDescent="0.2">
      <c r="B35" s="48" t="s">
        <v>97</v>
      </c>
      <c r="C35" s="49"/>
      <c r="D35" s="50"/>
    </row>
    <row r="36" spans="2:4" x14ac:dyDescent="0.2">
      <c r="B36" s="18" t="s">
        <v>98</v>
      </c>
      <c r="C36" s="53">
        <f>C12/'Financial Model'!K15</f>
        <v>30.429118773946421</v>
      </c>
      <c r="D36" s="54"/>
    </row>
    <row r="37" spans="2:4" x14ac:dyDescent="0.2">
      <c r="B37" s="18" t="s">
        <v>99</v>
      </c>
      <c r="C37" s="53"/>
      <c r="D37" s="54"/>
    </row>
    <row r="38" spans="2:4" x14ac:dyDescent="0.2">
      <c r="B38" s="19"/>
      <c r="C38" s="63"/>
      <c r="D38" s="64"/>
    </row>
  </sheetData>
  <mergeCells count="25">
    <mergeCell ref="C37:D37"/>
    <mergeCell ref="C38:D38"/>
    <mergeCell ref="B32:D32"/>
    <mergeCell ref="B33:D33"/>
    <mergeCell ref="B5:D5"/>
    <mergeCell ref="B15:D15"/>
    <mergeCell ref="C16:D16"/>
    <mergeCell ref="C23:D23"/>
    <mergeCell ref="B20:D20"/>
    <mergeCell ref="C21:D21"/>
    <mergeCell ref="C22:D22"/>
    <mergeCell ref="P6:X6"/>
    <mergeCell ref="C24:D24"/>
    <mergeCell ref="B35:D35"/>
    <mergeCell ref="C36:D36"/>
    <mergeCell ref="B26:D26"/>
    <mergeCell ref="B27:D27"/>
    <mergeCell ref="B28:D28"/>
    <mergeCell ref="B29:D29"/>
    <mergeCell ref="B30:D30"/>
    <mergeCell ref="B31:D31"/>
    <mergeCell ref="C17:D17"/>
    <mergeCell ref="C18:D18"/>
    <mergeCell ref="F6:N6"/>
    <mergeCell ref="F10:N10"/>
  </mergeCells>
  <hyperlinks>
    <hyperlink ref="Q7" r:id="rId1" xr:uid="{0EFBBB35-DF5F-4723-8193-1B85C184F06E}"/>
    <hyperlink ref="C24:D24" r:id="rId2" display="Link" xr:uid="{8FEC27D7-9873-4595-B279-8FCF6CFBEC8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57D7-3032-4A4C-9237-730C082B7890}">
  <dimension ref="A1:O4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5" sqref="K15"/>
    </sheetView>
  </sheetViews>
  <sheetFormatPr defaultRowHeight="12.75" x14ac:dyDescent="0.2"/>
  <cols>
    <col min="1" max="1" width="4.5703125" style="1" customWidth="1"/>
    <col min="2" max="2" width="21.140625" style="1" bestFit="1" customWidth="1"/>
    <col min="3" max="5" width="9.140625" style="1"/>
    <col min="6" max="6" width="9.140625" style="1" customWidth="1"/>
    <col min="7" max="8" width="9.140625" style="1"/>
    <col min="9" max="9" width="9.140625" style="1" customWidth="1"/>
    <col min="10" max="11" width="11" style="1" bestFit="1" customWidth="1"/>
    <col min="12" max="16384" width="9.140625" style="1"/>
  </cols>
  <sheetData>
    <row r="1" spans="1:15" s="34" customFormat="1" x14ac:dyDescent="0.2">
      <c r="F1" s="33" t="s">
        <v>94</v>
      </c>
      <c r="G1" s="46"/>
      <c r="J1" s="33" t="s">
        <v>74</v>
      </c>
      <c r="K1" s="33" t="s">
        <v>73</v>
      </c>
      <c r="L1" s="46" t="s">
        <v>96</v>
      </c>
    </row>
    <row r="2" spans="1:15" s="34" customFormat="1" x14ac:dyDescent="0.2">
      <c r="A2" s="33"/>
      <c r="G2" s="45"/>
      <c r="J2" s="35" t="s">
        <v>75</v>
      </c>
      <c r="K2" s="35" t="s">
        <v>76</v>
      </c>
      <c r="L2" s="45" t="s">
        <v>95</v>
      </c>
    </row>
    <row r="3" spans="1:15" s="3" customFormat="1" x14ac:dyDescent="0.2">
      <c r="A3" s="32"/>
      <c r="B3" s="3" t="s">
        <v>53</v>
      </c>
      <c r="J3" s="40">
        <v>8.0380000000000003</v>
      </c>
      <c r="K3" s="40">
        <v>27.756</v>
      </c>
      <c r="L3" s="40"/>
    </row>
    <row r="4" spans="1:15" x14ac:dyDescent="0.2">
      <c r="B4" s="1" t="s">
        <v>54</v>
      </c>
      <c r="J4" s="41">
        <v>7.4749999999999996</v>
      </c>
      <c r="K4" s="41">
        <v>16.917000000000002</v>
      </c>
      <c r="L4" s="41"/>
    </row>
    <row r="5" spans="1:15" s="3" customFormat="1" x14ac:dyDescent="0.2">
      <c r="B5" s="3" t="s">
        <v>55</v>
      </c>
      <c r="J5" s="40">
        <f>J3-J4</f>
        <v>0.56300000000000061</v>
      </c>
      <c r="K5" s="40">
        <f>K3-K4</f>
        <v>10.838999999999999</v>
      </c>
      <c r="L5" s="40"/>
    </row>
    <row r="6" spans="1:15" x14ac:dyDescent="0.2">
      <c r="B6" s="1" t="s">
        <v>56</v>
      </c>
      <c r="J6" s="41">
        <v>1.895</v>
      </c>
      <c r="K6" s="41">
        <v>2.4E-2</v>
      </c>
    </row>
    <row r="7" spans="1:15" x14ac:dyDescent="0.2">
      <c r="B7" s="1" t="s">
        <v>57</v>
      </c>
      <c r="J7" s="41">
        <v>2.5270000000000001</v>
      </c>
      <c r="K7" s="41">
        <v>5.0570000000000004</v>
      </c>
    </row>
    <row r="8" spans="1:15" x14ac:dyDescent="0.2">
      <c r="B8" s="1" t="s">
        <v>58</v>
      </c>
      <c r="J8" s="41">
        <v>0</v>
      </c>
      <c r="K8" s="41">
        <v>1.3220000000000001</v>
      </c>
    </row>
    <row r="9" spans="1:15" x14ac:dyDescent="0.2">
      <c r="B9" s="1" t="s">
        <v>59</v>
      </c>
      <c r="J9" s="41">
        <v>0</v>
      </c>
      <c r="K9" s="41">
        <v>1.3320000000000001</v>
      </c>
    </row>
    <row r="10" spans="1:15" s="3" customFormat="1" x14ac:dyDescent="0.2">
      <c r="B10" s="3" t="s">
        <v>60</v>
      </c>
      <c r="J10" s="40">
        <f>J5+J6-J7-J8-J9</f>
        <v>-6.8999999999999506E-2</v>
      </c>
      <c r="K10" s="40">
        <f>K5+K6-K7-K8-K9</f>
        <v>3.1519999999999975</v>
      </c>
    </row>
    <row r="11" spans="1:15" x14ac:dyDescent="0.2">
      <c r="B11" s="1" t="s">
        <v>61</v>
      </c>
      <c r="J11" s="41">
        <v>1E-3</v>
      </c>
      <c r="K11" s="41">
        <v>0</v>
      </c>
    </row>
    <row r="12" spans="1:15" x14ac:dyDescent="0.2">
      <c r="B12" s="1" t="s">
        <v>62</v>
      </c>
      <c r="J12" s="41">
        <v>0.41099999999999998</v>
      </c>
      <c r="K12" s="41">
        <v>0.35799999999999998</v>
      </c>
    </row>
    <row r="13" spans="1:15" x14ac:dyDescent="0.2">
      <c r="B13" s="1" t="s">
        <v>64</v>
      </c>
      <c r="J13" s="41">
        <f>J10+J11-J12</f>
        <v>-0.47899999999999948</v>
      </c>
      <c r="K13" s="41">
        <f>K10+K11-K12</f>
        <v>2.7939999999999974</v>
      </c>
    </row>
    <row r="14" spans="1:15" x14ac:dyDescent="0.2">
      <c r="B14" s="1" t="s">
        <v>65</v>
      </c>
      <c r="J14" s="41">
        <v>-7.6999999999999999E-2</v>
      </c>
      <c r="K14" s="41">
        <v>1.4890000000000001</v>
      </c>
    </row>
    <row r="15" spans="1:15" s="3" customFormat="1" x14ac:dyDescent="0.2">
      <c r="B15" s="3" t="s">
        <v>63</v>
      </c>
      <c r="J15" s="40">
        <f>J13-J14</f>
        <v>-0.40199999999999947</v>
      </c>
      <c r="K15" s="40">
        <f>K13-K14</f>
        <v>1.3049999999999973</v>
      </c>
    </row>
    <row r="16" spans="1:15" x14ac:dyDescent="0.2">
      <c r="B16" s="1" t="s">
        <v>66</v>
      </c>
      <c r="J16" s="36"/>
      <c r="O16" s="3"/>
    </row>
    <row r="17" spans="1:15" x14ac:dyDescent="0.2">
      <c r="B17" s="1" t="s">
        <v>5</v>
      </c>
      <c r="J17" s="36"/>
    </row>
    <row r="19" spans="1:15" x14ac:dyDescent="0.2">
      <c r="B19" s="1" t="s">
        <v>69</v>
      </c>
      <c r="J19" s="37">
        <f>J5/J3</f>
        <v>7.0042299079373052E-2</v>
      </c>
      <c r="K19" s="37">
        <f>K5/K3</f>
        <v>0.39051015996541283</v>
      </c>
      <c r="L19" s="37"/>
    </row>
    <row r="20" spans="1:15" x14ac:dyDescent="0.2">
      <c r="B20" s="1" t="s">
        <v>70</v>
      </c>
      <c r="J20" s="37">
        <f>J10/J3</f>
        <v>-8.5842249315749575E-3</v>
      </c>
      <c r="K20" s="37">
        <f>K10/K3</f>
        <v>0.1135610318489695</v>
      </c>
    </row>
    <row r="21" spans="1:15" x14ac:dyDescent="0.2">
      <c r="B21" s="1" t="s">
        <v>71</v>
      </c>
      <c r="J21" s="37">
        <f>J15/J3</f>
        <v>-5.0012440905697869E-2</v>
      </c>
      <c r="K21" s="37">
        <f>K15/K3</f>
        <v>4.7016861219195752E-2</v>
      </c>
      <c r="O21" s="3"/>
    </row>
    <row r="22" spans="1:15" x14ac:dyDescent="0.2">
      <c r="B22" s="1" t="s">
        <v>72</v>
      </c>
      <c r="J22" s="37">
        <f>J14/J3</f>
        <v>-9.5794973874098032E-3</v>
      </c>
      <c r="K22" s="37">
        <f>K14/K3</f>
        <v>5.3646058509871745E-2</v>
      </c>
      <c r="O22" s="3"/>
    </row>
    <row r="24" spans="1:15" x14ac:dyDescent="0.2">
      <c r="B24" s="1" t="s">
        <v>67</v>
      </c>
      <c r="J24" s="34" t="s">
        <v>77</v>
      </c>
      <c r="K24" s="38">
        <f>K3/J3-1</f>
        <v>2.4530977855187857</v>
      </c>
    </row>
    <row r="25" spans="1:15" x14ac:dyDescent="0.2">
      <c r="B25" s="1" t="s">
        <v>68</v>
      </c>
      <c r="J25" s="34" t="s">
        <v>77</v>
      </c>
      <c r="K25" s="34" t="s">
        <v>77</v>
      </c>
    </row>
    <row r="27" spans="1:15" x14ac:dyDescent="0.2">
      <c r="O27" s="3"/>
    </row>
    <row r="28" spans="1:15" x14ac:dyDescent="0.2">
      <c r="B28" s="39" t="s">
        <v>78</v>
      </c>
    </row>
    <row r="29" spans="1:15" x14ac:dyDescent="0.2">
      <c r="B29" s="1" t="s">
        <v>79</v>
      </c>
      <c r="J29" s="31">
        <v>0.66500000000000004</v>
      </c>
      <c r="K29" s="31">
        <v>1.7669999999999999</v>
      </c>
    </row>
    <row r="30" spans="1:15" x14ac:dyDescent="0.2">
      <c r="B30" s="1" t="s">
        <v>80</v>
      </c>
      <c r="J30" s="31">
        <v>0.36499999999999999</v>
      </c>
      <c r="K30" s="31">
        <v>0</v>
      </c>
    </row>
    <row r="31" spans="1:15" x14ac:dyDescent="0.2">
      <c r="A31" s="3"/>
      <c r="B31" s="3" t="s">
        <v>6</v>
      </c>
      <c r="C31" s="3"/>
      <c r="D31" s="3"/>
      <c r="E31" s="3"/>
      <c r="F31" s="3"/>
      <c r="G31" s="3"/>
      <c r="H31" s="3"/>
      <c r="I31" s="3"/>
      <c r="J31" s="32">
        <v>1.254</v>
      </c>
      <c r="K31" s="32">
        <v>4.9870000000000001</v>
      </c>
    </row>
    <row r="32" spans="1:15" x14ac:dyDescent="0.2">
      <c r="A32" s="3"/>
      <c r="B32" s="1" t="s">
        <v>81</v>
      </c>
      <c r="J32" s="31">
        <f>J29+J30+J31</f>
        <v>2.2839999999999998</v>
      </c>
      <c r="K32" s="31">
        <f>K29+K30+K31</f>
        <v>6.7539999999999996</v>
      </c>
    </row>
    <row r="33" spans="1:11" x14ac:dyDescent="0.2">
      <c r="A33" s="3"/>
      <c r="B33" s="1" t="s">
        <v>82</v>
      </c>
      <c r="J33" s="31">
        <v>3.3780000000000001</v>
      </c>
      <c r="K33" s="31">
        <v>4.1369999999999996</v>
      </c>
    </row>
    <row r="34" spans="1:11" x14ac:dyDescent="0.2">
      <c r="A34" s="3"/>
      <c r="B34" s="1" t="s">
        <v>83</v>
      </c>
      <c r="J34" s="31">
        <v>11.106</v>
      </c>
      <c r="K34" s="31">
        <v>15.095000000000001</v>
      </c>
    </row>
    <row r="35" spans="1:11" x14ac:dyDescent="0.2">
      <c r="A35" s="3"/>
      <c r="B35" s="1" t="s">
        <v>84</v>
      </c>
      <c r="J35" s="31">
        <f>J32+J33+J34</f>
        <v>16.768000000000001</v>
      </c>
      <c r="K35" s="31">
        <f>K32+K33+K34</f>
        <v>25.985999999999997</v>
      </c>
    </row>
    <row r="36" spans="1:11" x14ac:dyDescent="0.2">
      <c r="J36" s="31"/>
      <c r="K36" s="31"/>
    </row>
    <row r="37" spans="1:11" x14ac:dyDescent="0.2">
      <c r="B37" s="1" t="s">
        <v>85</v>
      </c>
      <c r="J37" s="31">
        <v>2.258</v>
      </c>
      <c r="K37" s="31">
        <v>5.1319999999999997</v>
      </c>
    </row>
    <row r="38" spans="1:11" x14ac:dyDescent="0.2">
      <c r="B38" s="1" t="s">
        <v>86</v>
      </c>
      <c r="J38" s="31">
        <v>2.1</v>
      </c>
      <c r="K38" s="31">
        <v>2.6579999999999999</v>
      </c>
    </row>
    <row r="39" spans="1:11" x14ac:dyDescent="0.2">
      <c r="B39" s="1" t="s">
        <v>87</v>
      </c>
      <c r="J39" s="31">
        <v>0.54700000000000004</v>
      </c>
      <c r="K39" s="31">
        <v>0.1</v>
      </c>
    </row>
    <row r="40" spans="1:11" x14ac:dyDescent="0.2">
      <c r="B40" s="1" t="s">
        <v>88</v>
      </c>
      <c r="J40" s="31">
        <f>J37+J38+J39</f>
        <v>4.9050000000000002</v>
      </c>
      <c r="K40" s="31">
        <f>K37+K38+K39</f>
        <v>7.8899999999999988</v>
      </c>
    </row>
    <row r="41" spans="1:11" x14ac:dyDescent="0.2">
      <c r="B41" s="3" t="s">
        <v>89</v>
      </c>
      <c r="C41" s="3"/>
      <c r="D41" s="3"/>
      <c r="E41" s="3"/>
      <c r="F41" s="3"/>
      <c r="G41" s="3"/>
      <c r="H41" s="3"/>
      <c r="I41" s="3"/>
      <c r="J41" s="32">
        <v>0.39900000000000002</v>
      </c>
      <c r="K41" s="32">
        <v>0.24199999999999999</v>
      </c>
    </row>
    <row r="42" spans="1:11" x14ac:dyDescent="0.2">
      <c r="B42" s="1" t="s">
        <v>90</v>
      </c>
      <c r="J42" s="31">
        <v>3.6999999999999998E-2</v>
      </c>
      <c r="K42" s="31">
        <v>3.6999999999999998E-2</v>
      </c>
    </row>
    <row r="43" spans="1:11" x14ac:dyDescent="0.2">
      <c r="B43" s="1" t="s">
        <v>86</v>
      </c>
      <c r="J43" s="31">
        <v>7.2729999999999997</v>
      </c>
      <c r="K43" s="31">
        <v>9.6069999999999993</v>
      </c>
    </row>
    <row r="44" spans="1:11" x14ac:dyDescent="0.2">
      <c r="B44" s="1" t="s">
        <v>87</v>
      </c>
      <c r="J44" s="31">
        <v>1.224</v>
      </c>
      <c r="K44" s="31">
        <v>2.714</v>
      </c>
    </row>
    <row r="45" spans="1:11" x14ac:dyDescent="0.2">
      <c r="B45" s="1" t="s">
        <v>91</v>
      </c>
      <c r="J45" s="31">
        <f>J40+J41+J42+J43+J44</f>
        <v>13.838000000000001</v>
      </c>
      <c r="K45" s="31">
        <f>K40+K41+K42+K43+K44</f>
        <v>20.489999999999995</v>
      </c>
    </row>
    <row r="46" spans="1:11" x14ac:dyDescent="0.2">
      <c r="J46" s="31"/>
      <c r="K46" s="31"/>
    </row>
    <row r="47" spans="1:11" x14ac:dyDescent="0.2">
      <c r="B47" s="1" t="s">
        <v>92</v>
      </c>
      <c r="J47" s="31">
        <v>2.93</v>
      </c>
      <c r="K47" s="31">
        <v>5.4960000000000004</v>
      </c>
    </row>
    <row r="48" spans="1:11" x14ac:dyDescent="0.2">
      <c r="B48" s="1" t="s">
        <v>93</v>
      </c>
      <c r="J48" s="31">
        <f>J45+J47</f>
        <v>16.768000000000001</v>
      </c>
      <c r="K48" s="31">
        <f>K45+K47</f>
        <v>25.985999999999997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2022-06-24T19:43:29Z</dcterms:created>
  <dcterms:modified xsi:type="dcterms:W3CDTF">2023-02-04T17:13:47Z</dcterms:modified>
</cp:coreProperties>
</file>