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AB834BC-A0D8-4E76-88A4-59F45C3D6ECA}" xr6:coauthVersionLast="36" xr6:coauthVersionMax="36" xr10:uidLastSave="{00000000-0000-0000-0000-000000000000}"/>
  <bookViews>
    <workbookView xWindow="0" yWindow="0" windowWidth="28800" windowHeight="12225" activeTab="1" xr2:uid="{B7FCADD1-58EC-4B82-9CCD-9AF87B9346F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2" l="1"/>
  <c r="P28" i="2"/>
  <c r="P25" i="2"/>
  <c r="P24" i="2"/>
  <c r="P22" i="2"/>
  <c r="P19" i="2"/>
  <c r="P18" i="2"/>
  <c r="P17" i="2"/>
  <c r="P15" i="2"/>
  <c r="P14" i="2"/>
  <c r="P13" i="2"/>
  <c r="P20" i="2"/>
  <c r="P16" i="2"/>
  <c r="P12" i="2"/>
  <c r="P11" i="2"/>
  <c r="P35" i="2"/>
  <c r="Q35" i="2"/>
  <c r="P9" i="2"/>
  <c r="P8" i="2"/>
  <c r="P7" i="2"/>
  <c r="P6" i="2"/>
  <c r="P5" i="2"/>
  <c r="P4" i="2"/>
  <c r="P21" i="2" l="1"/>
  <c r="P23" i="2" s="1"/>
  <c r="P26" i="2" s="1"/>
  <c r="AB122" i="2"/>
  <c r="AA122" i="2"/>
  <c r="AA124" i="2" s="1"/>
  <c r="P119" i="2"/>
  <c r="P118" i="2"/>
  <c r="P117" i="2"/>
  <c r="P116" i="2"/>
  <c r="P115" i="2"/>
  <c r="P114" i="2"/>
  <c r="P122" i="2" s="1"/>
  <c r="P124" i="2" s="1"/>
  <c r="P113" i="2"/>
  <c r="P120" i="2" s="1"/>
  <c r="P112" i="2"/>
  <c r="P111" i="2"/>
  <c r="P109" i="2"/>
  <c r="O122" i="2"/>
  <c r="O124" i="2" s="1"/>
  <c r="O120" i="2"/>
  <c r="Q122" i="2"/>
  <c r="Q124" i="2" s="1"/>
  <c r="Q120" i="2"/>
  <c r="AB124" i="2"/>
  <c r="AA120" i="2"/>
  <c r="AB120" i="2"/>
  <c r="AB34" i="2" l="1"/>
  <c r="AB33" i="2"/>
  <c r="AB32" i="2"/>
  <c r="AB31" i="2"/>
  <c r="AB30" i="2"/>
  <c r="Q43" i="2" l="1"/>
  <c r="O42" i="2"/>
  <c r="Q42" i="2"/>
  <c r="AB20" i="2" l="1"/>
  <c r="AA20" i="2"/>
  <c r="Z20" i="2"/>
  <c r="Y20" i="2"/>
  <c r="X20" i="2"/>
  <c r="W20" i="2"/>
  <c r="V20" i="2"/>
  <c r="Z16" i="2"/>
  <c r="Z21" i="2" s="1"/>
  <c r="Z23" i="2" s="1"/>
  <c r="Z26" i="2" s="1"/>
  <c r="Y16" i="2"/>
  <c r="Y21" i="2" s="1"/>
  <c r="Y23" i="2" s="1"/>
  <c r="Y26" i="2" s="1"/>
  <c r="AB12" i="2"/>
  <c r="AA12" i="2"/>
  <c r="Z12" i="2"/>
  <c r="Y12" i="2"/>
  <c r="X12" i="2"/>
  <c r="X16" i="2" s="1"/>
  <c r="W12" i="2"/>
  <c r="W16" i="2" s="1"/>
  <c r="V12" i="2"/>
  <c r="V16" i="2" s="1"/>
  <c r="P92" i="2"/>
  <c r="N92" i="2"/>
  <c r="M92" i="2"/>
  <c r="L92" i="2"/>
  <c r="J92" i="2"/>
  <c r="H92" i="2"/>
  <c r="F92" i="2"/>
  <c r="C92" i="2"/>
  <c r="D92" i="2"/>
  <c r="O95" i="2"/>
  <c r="Q95" i="2"/>
  <c r="D11" i="1"/>
  <c r="D10" i="1"/>
  <c r="D9" i="1"/>
  <c r="D7" i="1"/>
  <c r="C9" i="1"/>
  <c r="O91" i="2"/>
  <c r="O90" i="2"/>
  <c r="O92" i="2" s="1"/>
  <c r="Q91" i="2"/>
  <c r="C10" i="1" s="1"/>
  <c r="C90" i="2"/>
  <c r="E90" i="2"/>
  <c r="E92" i="2" s="1"/>
  <c r="G90" i="2"/>
  <c r="G92" i="2" s="1"/>
  <c r="I90" i="2"/>
  <c r="I92" i="2" s="1"/>
  <c r="K90" i="2"/>
  <c r="K92" i="2" s="1"/>
  <c r="M90" i="2"/>
  <c r="Q90" i="2"/>
  <c r="Q85" i="2"/>
  <c r="J82" i="2"/>
  <c r="I82" i="2"/>
  <c r="E82" i="2"/>
  <c r="P73" i="2"/>
  <c r="P82" i="2" s="1"/>
  <c r="O73" i="2"/>
  <c r="O82" i="2" s="1"/>
  <c r="O85" i="2" s="1"/>
  <c r="N73" i="2"/>
  <c r="N82" i="2" s="1"/>
  <c r="M73" i="2"/>
  <c r="M82" i="2" s="1"/>
  <c r="L73" i="2"/>
  <c r="L82" i="2" s="1"/>
  <c r="K73" i="2"/>
  <c r="K82" i="2" s="1"/>
  <c r="J73" i="2"/>
  <c r="I73" i="2"/>
  <c r="H73" i="2"/>
  <c r="H82" i="2" s="1"/>
  <c r="G73" i="2"/>
  <c r="G82" i="2" s="1"/>
  <c r="F73" i="2"/>
  <c r="F82" i="2" s="1"/>
  <c r="E73" i="2"/>
  <c r="D73" i="2"/>
  <c r="D82" i="2" s="1"/>
  <c r="C73" i="2"/>
  <c r="C82" i="2" s="1"/>
  <c r="N65" i="2"/>
  <c r="M65" i="2"/>
  <c r="I65" i="2"/>
  <c r="P56" i="2"/>
  <c r="P65" i="2" s="1"/>
  <c r="O56" i="2"/>
  <c r="O65" i="2" s="1"/>
  <c r="N56" i="2"/>
  <c r="M56" i="2"/>
  <c r="L56" i="2"/>
  <c r="L65" i="2" s="1"/>
  <c r="K56" i="2"/>
  <c r="K65" i="2" s="1"/>
  <c r="J56" i="2"/>
  <c r="J65" i="2" s="1"/>
  <c r="J87" i="2" s="1"/>
  <c r="I56" i="2"/>
  <c r="H56" i="2"/>
  <c r="H65" i="2" s="1"/>
  <c r="H87" i="2" s="1"/>
  <c r="G56" i="2"/>
  <c r="G65" i="2" s="1"/>
  <c r="G87" i="2" s="1"/>
  <c r="F56" i="2"/>
  <c r="F65" i="2" s="1"/>
  <c r="F87" i="2" s="1"/>
  <c r="E56" i="2"/>
  <c r="E65" i="2" s="1"/>
  <c r="E87" i="2" s="1"/>
  <c r="D56" i="2"/>
  <c r="D65" i="2" s="1"/>
  <c r="C56" i="2"/>
  <c r="C65" i="2" s="1"/>
  <c r="Q73" i="2"/>
  <c r="Q82" i="2" s="1"/>
  <c r="Q56" i="2"/>
  <c r="Q65" i="2" s="1"/>
  <c r="Q34" i="2"/>
  <c r="Q33" i="2"/>
  <c r="Q32" i="2"/>
  <c r="Q31" i="2"/>
  <c r="Q37" i="2"/>
  <c r="O20" i="2"/>
  <c r="Q20" i="2"/>
  <c r="Q30" i="2"/>
  <c r="O12" i="2"/>
  <c r="O37" i="2" s="1"/>
  <c r="Q12" i="2"/>
  <c r="Q16" i="2" s="1"/>
  <c r="O96" i="2" l="1"/>
  <c r="V21" i="2"/>
  <c r="V23" i="2" s="1"/>
  <c r="V26" i="2" s="1"/>
  <c r="W21" i="2"/>
  <c r="W23" i="2" s="1"/>
  <c r="W26" i="2" s="1"/>
  <c r="X21" i="2"/>
  <c r="X23" i="2" s="1"/>
  <c r="X26" i="2" s="1"/>
  <c r="AA16" i="2"/>
  <c r="AA38" i="2" s="1"/>
  <c r="AA37" i="2"/>
  <c r="I87" i="2"/>
  <c r="Q92" i="2"/>
  <c r="Q96" i="2" s="1"/>
  <c r="AB16" i="2"/>
  <c r="AB38" i="2" s="1"/>
  <c r="AB37" i="2"/>
  <c r="C87" i="2"/>
  <c r="D87" i="2"/>
  <c r="P87" i="2"/>
  <c r="O87" i="2"/>
  <c r="O88" i="2" s="1"/>
  <c r="O98" i="2" s="1"/>
  <c r="M87" i="2"/>
  <c r="K87" i="2"/>
  <c r="L87" i="2"/>
  <c r="N87" i="2"/>
  <c r="Q87" i="2"/>
  <c r="Q88" i="2" s="1"/>
  <c r="Q21" i="2"/>
  <c r="Q38" i="2"/>
  <c r="O16" i="2"/>
  <c r="C8" i="1"/>
  <c r="C11" i="1"/>
  <c r="AB21" i="2" l="1"/>
  <c r="C33" i="1"/>
  <c r="Q98" i="2"/>
  <c r="AA21" i="2"/>
  <c r="AA23" i="2"/>
  <c r="AA26" i="2" s="1"/>
  <c r="AA40" i="2"/>
  <c r="AB23" i="2"/>
  <c r="AB26" i="2" s="1"/>
  <c r="AB40" i="2"/>
  <c r="C12" i="1"/>
  <c r="Q23" i="2"/>
  <c r="Q26" i="2" s="1"/>
  <c r="Q40" i="2"/>
  <c r="O21" i="2"/>
  <c r="O38" i="2"/>
  <c r="AB27" i="2" l="1"/>
  <c r="AB39" i="2"/>
  <c r="AA27" i="2"/>
  <c r="AA39" i="2"/>
  <c r="Q39" i="2"/>
  <c r="Q27" i="2"/>
  <c r="O23" i="2"/>
  <c r="O26" i="2" s="1"/>
  <c r="O40" i="2"/>
  <c r="O39" i="2" l="1"/>
  <c r="O27" i="2"/>
</calcChain>
</file>

<file path=xl/sharedStrings.xml><?xml version="1.0" encoding="utf-8"?>
<sst xmlns="http://schemas.openxmlformats.org/spreadsheetml/2006/main" count="202" uniqueCount="174">
  <si>
    <t>£RR</t>
  </si>
  <si>
    <t>Rolls-Royce Holdings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</si>
  <si>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</si>
  <si>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</si>
  <si>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</si>
  <si>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</si>
  <si>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</si>
  <si>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</si>
  <si>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</si>
  <si>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</si>
  <si>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CEO</t>
  </si>
  <si>
    <t>Management</t>
  </si>
  <si>
    <t>CFO</t>
  </si>
  <si>
    <t>Profile</t>
  </si>
  <si>
    <t>HQ</t>
  </si>
  <si>
    <t>Founded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</si>
  <si>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</si>
  <si>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</si>
  <si>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</si>
  <si>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</si>
  <si>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</si>
  <si>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</si>
  <si>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</si>
  <si>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</si>
  <si>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ROCE</t>
  </si>
  <si>
    <t>H115</t>
  </si>
  <si>
    <t>H215</t>
  </si>
  <si>
    <t>H116</t>
  </si>
  <si>
    <t>H117</t>
  </si>
  <si>
    <t>H118</t>
  </si>
  <si>
    <t>H119</t>
  </si>
  <si>
    <t>H120</t>
  </si>
  <si>
    <t>H121</t>
  </si>
  <si>
    <t>H122</t>
  </si>
  <si>
    <t>H216</t>
  </si>
  <si>
    <t>H217</t>
  </si>
  <si>
    <t>H218</t>
  </si>
  <si>
    <t>H219</t>
  </si>
  <si>
    <t>H220</t>
  </si>
  <si>
    <t>H221</t>
  </si>
  <si>
    <t>H222</t>
  </si>
  <si>
    <t>FY15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</si>
  <si>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</si>
  <si>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</si>
  <si>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</si>
  <si>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</si>
  <si>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</si>
  <si>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</si>
  <si>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</si>
  <si>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</si>
  <si>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</si>
  <si>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</si>
  <si>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</si>
  <si>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</si>
  <si>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</si>
  <si>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</si>
  <si>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</si>
  <si>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</si>
  <si>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</si>
  <si>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Products &amp; Business</t>
  </si>
  <si>
    <t>Key Events</t>
  </si>
  <si>
    <t>A350</t>
  </si>
  <si>
    <t>Space</t>
  </si>
  <si>
    <t>Panos Kakoullis</t>
  </si>
  <si>
    <t>Tufan Eringbilgic</t>
  </si>
  <si>
    <t>London, UK</t>
  </si>
  <si>
    <t>Trent 1000</t>
  </si>
  <si>
    <t>Trent XWB</t>
  </si>
  <si>
    <t>Trent 700</t>
  </si>
  <si>
    <t>Trent 7000</t>
  </si>
  <si>
    <t>A330 neo</t>
  </si>
  <si>
    <t>Trent 900</t>
  </si>
  <si>
    <t>Trent 500</t>
  </si>
  <si>
    <t>Trent 800</t>
  </si>
  <si>
    <t>A330</t>
  </si>
  <si>
    <t>A340</t>
  </si>
  <si>
    <t>A380</t>
  </si>
  <si>
    <t>Aerospace Engines</t>
  </si>
  <si>
    <t>Nuclear Powerplant Tech</t>
  </si>
  <si>
    <t>Link</t>
  </si>
  <si>
    <t>CTO</t>
  </si>
  <si>
    <t>Ms. Grazia Vittadini</t>
  </si>
  <si>
    <t>Powerplant, Engine technology, Modular-Nuclear Reactors, Defence &amp; Aerospace tech</t>
  </si>
  <si>
    <t>Revenue</t>
  </si>
  <si>
    <t>COGS</t>
  </si>
  <si>
    <t>Gross Profit</t>
  </si>
  <si>
    <t>Commercial &amp; Administrative</t>
  </si>
  <si>
    <t>R&amp;D</t>
  </si>
  <si>
    <t>Share of Joint Ventures</t>
  </si>
  <si>
    <t>Operating Income</t>
  </si>
  <si>
    <t>Gain on Acquisition &amp; Disposal</t>
  </si>
  <si>
    <t>Pretax Income</t>
  </si>
  <si>
    <t>Finance Income</t>
  </si>
  <si>
    <t>Finance Costs</t>
  </si>
  <si>
    <t>Net Finance Income</t>
  </si>
  <si>
    <t>Taxes</t>
  </si>
  <si>
    <t>Net Income (Continuing)</t>
  </si>
  <si>
    <t>Discontinued Profits</t>
  </si>
  <si>
    <t>Discontinued Costs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</si>
  <si>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</si>
  <si>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</si>
  <si>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</si>
  <si>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</si>
  <si>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</si>
  <si>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</si>
  <si>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</si>
  <si>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Tax Rate</t>
  </si>
  <si>
    <t>Balance Sheet</t>
  </si>
  <si>
    <t>Civil Aerospace</t>
  </si>
  <si>
    <t>Defence</t>
  </si>
  <si>
    <t>Power Systems</t>
  </si>
  <si>
    <t>New Markets</t>
  </si>
  <si>
    <t>Other Businesses</t>
  </si>
  <si>
    <t>Corporate/Eliminations</t>
  </si>
  <si>
    <t>Defence Contracts</t>
  </si>
  <si>
    <t>Naval, Submarines, Land, Air</t>
  </si>
  <si>
    <t>Small-Modular Reactors</t>
  </si>
  <si>
    <t>Emerging technology</t>
  </si>
  <si>
    <t>Civil Aerospace Y/Y</t>
  </si>
  <si>
    <t>Defence Y/Y</t>
  </si>
  <si>
    <t>Power Systems Y/Y</t>
  </si>
  <si>
    <t>New Markets Y/Y</t>
  </si>
  <si>
    <t>Intangibles</t>
  </si>
  <si>
    <t>PP&amp;E</t>
  </si>
  <si>
    <t>ROU Assets</t>
  </si>
  <si>
    <t>Investments - Other</t>
  </si>
  <si>
    <t>Investments - Joint Ventures</t>
  </si>
  <si>
    <t>Other Financial Assets</t>
  </si>
  <si>
    <t>Deferred Taxes</t>
  </si>
  <si>
    <t>Post-Retirement Scheme</t>
  </si>
  <si>
    <t>Total NCA</t>
  </si>
  <si>
    <t>Inventories</t>
  </si>
  <si>
    <t>A/R</t>
  </si>
  <si>
    <t>Contract Assets</t>
  </si>
  <si>
    <t>Short-Term Investments</t>
  </si>
  <si>
    <t>Assets Held for Sale</t>
  </si>
  <si>
    <t>Assets</t>
  </si>
  <si>
    <t>Borrowings &amp; Lease Liabilities</t>
  </si>
  <si>
    <t>Other Financial Liabilities</t>
  </si>
  <si>
    <t>A/P</t>
  </si>
  <si>
    <t>Contract Liabilities</t>
  </si>
  <si>
    <t>Provisions for Liabilities</t>
  </si>
  <si>
    <t>Liabilities for Assets Held for Sale</t>
  </si>
  <si>
    <t>Current Taxes</t>
  </si>
  <si>
    <t>TCL</t>
  </si>
  <si>
    <t>Post-Retirement Deficit</t>
  </si>
  <si>
    <t>S/E</t>
  </si>
  <si>
    <t>Liabilities</t>
  </si>
  <si>
    <t>S/E+L</t>
  </si>
  <si>
    <t>Book Value</t>
  </si>
  <si>
    <t>Book Value per Share</t>
  </si>
  <si>
    <t>Share Price</t>
  </si>
  <si>
    <t>Cashflow Statement</t>
  </si>
  <si>
    <t>CFFO</t>
  </si>
  <si>
    <t>CapEx</t>
  </si>
  <si>
    <t>FCF</t>
  </si>
  <si>
    <t>R&amp;D Budget</t>
  </si>
  <si>
    <t>R&amp;D Budget Y/Y</t>
  </si>
  <si>
    <t>Pearl 10x</t>
  </si>
  <si>
    <t>Dassault Falcon 10x</t>
  </si>
  <si>
    <t>Pearl 700</t>
  </si>
  <si>
    <t>Gulfstream</t>
  </si>
  <si>
    <t>G800</t>
  </si>
  <si>
    <t>-</t>
  </si>
  <si>
    <t>CFFI</t>
  </si>
  <si>
    <t>Movement in Other Investments</t>
  </si>
  <si>
    <t>Additions of Intangibles</t>
  </si>
  <si>
    <t>Disposals of Intangibles</t>
  </si>
  <si>
    <t>Purchases of PP&amp;E</t>
  </si>
  <si>
    <t>Disposals of PP&amp;E</t>
  </si>
  <si>
    <t>Acquisitions of Businesses</t>
  </si>
  <si>
    <t>Disposal of Businesses</t>
  </si>
  <si>
    <t>Movement in Joint-Ventures</t>
  </si>
  <si>
    <t>Movement in Short Term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</si>
</sst>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D9FC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5" borderId="0" xfId="0" applyFont="1" applyFill="1"/>
    <xf numFmtId="3" fontId="1" fillId="0" borderId="0" xfId="0" applyNumberFormat="1" applyFont="1" applyBorder="1"/>
    <xf numFmtId="3" fontId="1" fillId="0" borderId="7" xfId="0" applyNumberFormat="1" applyFont="1" applyBorder="1"/>
    <xf numFmtId="2" fontId="1" fillId="0" borderId="0" xfId="0" applyNumberFormat="1" applyFont="1" applyBorder="1"/>
    <xf numFmtId="0" fontId="1" fillId="4" borderId="0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6" borderId="0" xfId="0" applyFont="1" applyFill="1" applyAlignment="1">
      <alignment horizontal="right"/>
    </xf>
    <xf numFmtId="0" fontId="1" fillId="6" borderId="0" xfId="0" applyFont="1" applyFill="1"/>
    <xf numFmtId="0" fontId="1" fillId="2" borderId="4" xfId="0" applyFont="1" applyFill="1" applyBorder="1"/>
    <xf numFmtId="0" fontId="1" fillId="2" borderId="6" xfId="0" applyFont="1" applyFill="1" applyBorder="1"/>
    <xf numFmtId="0" fontId="3" fillId="0" borderId="0" xfId="0" applyFont="1"/>
    <xf numFmtId="0" fontId="1" fillId="4" borderId="4" xfId="0" applyFont="1" applyFill="1" applyBorder="1"/>
    <xf numFmtId="0" fontId="2" fillId="4" borderId="4" xfId="0" applyFont="1" applyFill="1" applyBorder="1" applyAlignment="1">
      <alignment horizontal="left" indent="1"/>
    </xf>
    <xf numFmtId="0" fontId="2" fillId="4" borderId="0" xfId="0" applyFont="1" applyFill="1" applyBorder="1"/>
    <xf numFmtId="0" fontId="1" fillId="4" borderId="4" xfId="0" applyFont="1" applyFill="1" applyBorder="1" applyAlignment="1">
      <alignment horizontal="left" indent="2"/>
    </xf>
    <xf numFmtId="0" fontId="1" fillId="4" borderId="0" xfId="0" applyFont="1" applyFill="1" applyBorder="1" applyAlignment="1">
      <alignment horizontal="left" indent="1"/>
    </xf>
    <xf numFmtId="0" fontId="1" fillId="4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5" fillId="0" borderId="0" xfId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6" borderId="0" xfId="0" applyFont="1" applyFill="1" applyAlignment="1">
      <alignment horizontal="right"/>
    </xf>
    <xf numFmtId="14" fontId="7" fillId="0" borderId="0" xfId="0" applyNumberFormat="1" applyFont="1" applyAlignment="1">
      <alignment horizontal="right"/>
    </xf>
    <xf numFmtId="16" fontId="7" fillId="0" borderId="0" xfId="0" applyNumberFormat="1" applyFont="1" applyAlignment="1">
      <alignment horizontal="right"/>
    </xf>
    <xf numFmtId="0" fontId="2" fillId="6" borderId="0" xfId="0" applyFont="1" applyFill="1"/>
    <xf numFmtId="0" fontId="8" fillId="0" borderId="0" xfId="0" applyFont="1"/>
    <xf numFmtId="3" fontId="2" fillId="0" borderId="0" xfId="0" applyNumberFormat="1" applyFont="1"/>
    <xf numFmtId="3" fontId="2" fillId="6" borderId="0" xfId="0" applyNumberFormat="1" applyFont="1" applyFill="1"/>
    <xf numFmtId="3" fontId="1" fillId="0" borderId="0" xfId="0" applyNumberFormat="1" applyFont="1"/>
    <xf numFmtId="3" fontId="1" fillId="6" borderId="0" xfId="0" applyNumberFormat="1" applyFont="1" applyFill="1"/>
    <xf numFmtId="9" fontId="2" fillId="0" borderId="0" xfId="0" applyNumberFormat="1" applyFont="1"/>
    <xf numFmtId="9" fontId="1" fillId="0" borderId="0" xfId="0" applyNumberFormat="1" applyFont="1"/>
    <xf numFmtId="9" fontId="1" fillId="6" borderId="0" xfId="0" applyNumberFormat="1" applyFont="1" applyFill="1"/>
    <xf numFmtId="0" fontId="9" fillId="0" borderId="0" xfId="0" applyFont="1"/>
    <xf numFmtId="0" fontId="9" fillId="6" borderId="0" xfId="0" applyFont="1" applyFill="1"/>
    <xf numFmtId="0" fontId="9" fillId="0" borderId="0" xfId="0" applyFont="1" applyAlignment="1">
      <alignment horizontal="left" indent="1"/>
    </xf>
    <xf numFmtId="0" fontId="10" fillId="4" borderId="4" xfId="0" applyFont="1" applyFill="1" applyBorder="1"/>
    <xf numFmtId="3" fontId="9" fillId="0" borderId="0" xfId="0" applyNumberFormat="1" applyFont="1"/>
    <xf numFmtId="3" fontId="9" fillId="0" borderId="0" xfId="0" applyNumberFormat="1" applyFont="1" applyAlignment="1">
      <alignment horizontal="left" indent="1"/>
    </xf>
    <xf numFmtId="3" fontId="9" fillId="6" borderId="0" xfId="0" applyNumberFormat="1" applyFont="1" applyFill="1"/>
    <xf numFmtId="9" fontId="9" fillId="0" borderId="0" xfId="0" applyNumberFormat="1" applyFont="1"/>
    <xf numFmtId="4" fontId="1" fillId="0" borderId="0" xfId="0" applyNumberFormat="1" applyFont="1"/>
    <xf numFmtId="4" fontId="1" fillId="6" borderId="0" xfId="0" applyNumberFormat="1" applyFont="1" applyFill="1"/>
    <xf numFmtId="165" fontId="1" fillId="0" borderId="0" xfId="0" applyNumberFormat="1" applyFont="1"/>
    <xf numFmtId="165" fontId="1" fillId="6" borderId="0" xfId="0" applyNumberFormat="1" applyFont="1" applyFill="1"/>
    <xf numFmtId="0" fontId="1" fillId="4" borderId="4" xfId="0" applyFont="1" applyFill="1" applyBorder="1" applyAlignment="1">
      <alignment horizontal="left" indent="3"/>
    </xf>
    <xf numFmtId="9" fontId="9" fillId="6" borderId="0" xfId="0" applyNumberFormat="1" applyFont="1" applyFill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2" fillId="4" borderId="5" xfId="0" applyFont="1" applyFill="1" applyBorder="1"/>
    <xf numFmtId="0" fontId="1" fillId="4" borderId="5" xfId="0" applyFont="1" applyFill="1" applyBorder="1" applyAlignment="1">
      <alignment horizontal="left" indent="1"/>
    </xf>
    <xf numFmtId="0" fontId="1" fillId="4" borderId="5" xfId="0" applyFont="1" applyFill="1" applyBorder="1" applyAlignment="1">
      <alignment horizontal="left" indent="2"/>
    </xf>
    <xf numFmtId="9" fontId="2" fillId="6" borderId="0" xfId="0" applyNumberFormat="1" applyFont="1" applyFill="1"/>
    <xf numFmtId="9" fontId="2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D9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304801</xdr:colOff>
      <xdr:row>0</xdr:row>
      <xdr:rowOff>76200</xdr:rowOff>
    </xdr:from>
    <xdr:to>
      <xdr:col>5</xdr:col>
      <xdr:colOff>209550</xdr:colOff>
      <xdr:row>5</xdr:row>
      <xdr:rowOff>102392</xdr:rowOff>
    </xdr:to>
    <xdr:pic>
      <xdr:nvPicPr>
        <xdr:cNvPr id="4" name="Picture 3" descr="https://upload.wikimedia.org/wikipedia/commons/thumb/a/a2/Rolls_royce_holdings_logo.svg/1200px-Rolls_royce_holdings_logo.svg.png">
          <a:extLst>
            <a:ext uri="{FF2B5EF4-FFF2-40B4-BE49-F238E27FC236}">
              <a16:creationId xmlns:a16="http://schemas.microsoft.com/office/drawing/2014/main" id="{DF6D155E-5914-467E-BD41-139B8CFD7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1" y="76200"/>
          <a:ext cx="514349" cy="835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0</xdr:row>
      <xdr:rowOff>9525</xdr:rowOff>
    </xdr:from>
    <xdr:to>
      <xdr:col>28</xdr:col>
      <xdr:colOff>9525</xdr:colOff>
      <xdr:row>135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ECC9B46-7E43-4266-AE06-15AC55C4BF96}"/>
            </a:ext>
          </a:extLst>
        </xdr:cNvPr>
        <xdr:cNvCxnSpPr/>
      </xdr:nvCxnSpPr>
      <xdr:spPr>
        <a:xfrm>
          <a:off x="18107025" y="9525"/>
          <a:ext cx="0" cy="201834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0</xdr:row>
      <xdr:rowOff>0</xdr:rowOff>
    </xdr:from>
    <xdr:to>
      <xdr:col>17</xdr:col>
      <xdr:colOff>28575</xdr:colOff>
      <xdr:row>134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681FA1E-4827-4065-A198-CFE0DAF1CCAC}"/>
            </a:ext>
          </a:extLst>
        </xdr:cNvPr>
        <xdr:cNvCxnSpPr/>
      </xdr:nvCxnSpPr>
      <xdr:spPr>
        <a:xfrm>
          <a:off x="11420475" y="0"/>
          <a:ext cx="0" cy="20012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rolls-royce.com/investors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olls-royce.com/~/media/Files/R/Rolls-Royce/documents/investors/2021-fy-press-release.pdf" TargetMode="External"/><Relationship Id="rId1" Type="http://schemas.openxmlformats.org/officeDocument/2006/relationships/hyperlink" Target="https://www.rolls-royce.com/~/media/Files/R/Rolls-Royce/documents/investors/2022-hy-press-release.pdf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7D6E-29B9-4B9B-B152-2162D47B3EDA}">
  <dimension ref="B2:X39"/>
  <sheetViews>
    <sheetView workbookViewId="0">
      <selection activeCell="C34" sqref="C34:D34"/>
    </sheetView>
  </sheetViews>
  <sheetFormatPr defaultRowHeight="12.75" x14ac:dyDescent="0.2"/>
  <cols>
    <col min="1" max="16384" width="9.140625" style="1"/>
  </cols>
  <sheetData>
    <row r="2" spans="2:24" x14ac:dyDescent="0.2">
      <c r="B2" s="2" t="s">
        <v>0</v>
      </c>
      <c r="G2" s="13" t="s">
        <v>82</v>
      </c>
      <c r="H2" s="13"/>
      <c r="I2" s="13"/>
      <c r="J2" s="13"/>
      <c r="K2" s="13"/>
      <c r="L2" s="13"/>
      <c r="M2" s="13"/>
      <c r="N2" s="13"/>
    </row>
    <row r="3" spans="2:24" x14ac:dyDescent="0.2">
      <c r="B3" s="2" t="s">
        <v>1</v>
      </c>
    </row>
    <row r="5" spans="2:24" x14ac:dyDescent="0.2">
      <c r="B5" s="66" t="s">
        <v>2</v>
      </c>
      <c r="C5" s="67"/>
      <c r="D5" s="68"/>
      <c r="G5" s="66" t="s">
        <v>60</v>
      </c>
      <c r="H5" s="67"/>
      <c r="I5" s="67"/>
      <c r="J5" s="67"/>
      <c r="K5" s="67"/>
      <c r="L5" s="67"/>
      <c r="M5" s="67"/>
      <c r="N5" s="67"/>
      <c r="O5" s="67"/>
      <c r="P5" s="67"/>
      <c r="Q5" s="68"/>
      <c r="T5" s="66" t="s">
        <v>59</v>
      </c>
      <c r="U5" s="67"/>
      <c r="V5" s="67"/>
      <c r="W5" s="67"/>
      <c r="X5" s="68"/>
    </row>
    <row r="6" spans="2:24" x14ac:dyDescent="0.2">
      <c r="B6" s="3" t="s">
        <v>3</v>
      </c>
      <c r="C6" s="16">
        <v>1.0518000000000001</v>
      </c>
      <c r="D6" s="30"/>
      <c r="G6" s="21"/>
      <c r="H6" s="6"/>
      <c r="I6" s="6"/>
      <c r="J6" s="6"/>
      <c r="K6" s="6"/>
      <c r="L6" s="6"/>
      <c r="M6" s="6"/>
      <c r="N6" s="6"/>
      <c r="O6" s="6"/>
      <c r="P6" s="6"/>
      <c r="Q6" s="7"/>
      <c r="T6" s="24"/>
      <c r="U6" s="6"/>
      <c r="V6" s="6"/>
      <c r="W6" s="6"/>
      <c r="X6" s="7"/>
    </row>
    <row r="7" spans="2:24" x14ac:dyDescent="0.2">
      <c r="B7" s="3" t="s">
        <v>4</v>
      </c>
      <c r="C7" s="14">
        <v>8345</v>
      </c>
      <c r="D7" s="30" t="str">
        <f>$C$28</f>
        <v>H122</v>
      </c>
      <c r="G7" s="21"/>
      <c r="H7" s="6"/>
      <c r="I7" s="6"/>
      <c r="J7" s="6"/>
      <c r="K7" s="6"/>
      <c r="L7" s="6"/>
      <c r="M7" s="6"/>
      <c r="N7" s="6"/>
      <c r="O7" s="6"/>
      <c r="P7" s="6"/>
      <c r="Q7" s="7"/>
      <c r="T7" s="69" t="s">
        <v>77</v>
      </c>
      <c r="U7" s="70"/>
      <c r="V7" s="70"/>
      <c r="W7" s="70"/>
      <c r="X7" s="71"/>
    </row>
    <row r="8" spans="2:24" x14ac:dyDescent="0.2">
      <c r="B8" s="3" t="s">
        <v>5</v>
      </c>
      <c r="C8" s="14">
        <f>C6*C7</f>
        <v>8777.2710000000006</v>
      </c>
      <c r="D8" s="30"/>
      <c r="G8" s="21"/>
      <c r="H8" s="6"/>
      <c r="I8" s="6"/>
      <c r="J8" s="6"/>
      <c r="K8" s="6"/>
      <c r="L8" s="6"/>
      <c r="M8" s="6"/>
      <c r="N8" s="6"/>
      <c r="O8" s="6"/>
      <c r="P8" s="6"/>
      <c r="Q8" s="7"/>
      <c r="T8" s="25" t="s">
        <v>66</v>
      </c>
      <c r="U8" s="6"/>
      <c r="V8" s="26" t="s">
        <v>71</v>
      </c>
      <c r="W8" s="6"/>
      <c r="X8" s="76" t="s">
        <v>160</v>
      </c>
    </row>
    <row r="9" spans="2:24" x14ac:dyDescent="0.2">
      <c r="B9" s="3" t="s">
        <v>6</v>
      </c>
      <c r="C9" s="14">
        <f>'Financial Model'!Q90</f>
        <v>3317</v>
      </c>
      <c r="D9" s="30" t="str">
        <f t="shared" ref="D9:D11" si="0">$C$28</f>
        <v>H122</v>
      </c>
      <c r="G9" s="21"/>
      <c r="H9" s="6"/>
      <c r="I9" s="6"/>
      <c r="J9" s="6"/>
      <c r="K9" s="6"/>
      <c r="L9" s="6"/>
      <c r="M9" s="6"/>
      <c r="N9" s="6"/>
      <c r="O9" s="6"/>
      <c r="P9" s="6"/>
      <c r="Q9" s="7"/>
      <c r="T9" s="27">
        <v>787</v>
      </c>
      <c r="U9" s="6"/>
      <c r="V9" s="28" t="s">
        <v>76</v>
      </c>
      <c r="W9" s="6"/>
      <c r="X9" s="77" t="s">
        <v>161</v>
      </c>
    </row>
    <row r="10" spans="2:24" x14ac:dyDescent="0.2">
      <c r="B10" s="3" t="s">
        <v>7</v>
      </c>
      <c r="C10" s="14">
        <f>'Financial Model'!Q91</f>
        <v>12446</v>
      </c>
      <c r="D10" s="30" t="str">
        <f t="shared" si="0"/>
        <v>H122</v>
      </c>
      <c r="G10" s="21"/>
      <c r="H10" s="6"/>
      <c r="I10" s="6"/>
      <c r="J10" s="6"/>
      <c r="K10" s="6"/>
      <c r="L10" s="6"/>
      <c r="M10" s="6"/>
      <c r="N10" s="6"/>
      <c r="O10" s="6"/>
      <c r="P10" s="6"/>
      <c r="Q10" s="7"/>
      <c r="T10" s="25" t="s">
        <v>67</v>
      </c>
      <c r="U10" s="6"/>
      <c r="V10" s="26" t="s">
        <v>72</v>
      </c>
      <c r="W10" s="6"/>
      <c r="X10" s="78" t="s">
        <v>162</v>
      </c>
    </row>
    <row r="11" spans="2:24" x14ac:dyDescent="0.2">
      <c r="B11" s="3" t="s">
        <v>8</v>
      </c>
      <c r="C11" s="14">
        <f>C9-C10</f>
        <v>-9129</v>
      </c>
      <c r="D11" s="30" t="str">
        <f t="shared" si="0"/>
        <v>H122</v>
      </c>
      <c r="G11" s="21"/>
      <c r="H11" s="6"/>
      <c r="I11" s="6"/>
      <c r="J11" s="6"/>
      <c r="K11" s="6"/>
      <c r="L11" s="6"/>
      <c r="M11" s="6"/>
      <c r="N11" s="6"/>
      <c r="O11" s="6"/>
      <c r="P11" s="6"/>
      <c r="Q11" s="7"/>
      <c r="T11" s="27" t="s">
        <v>61</v>
      </c>
      <c r="U11" s="6"/>
      <c r="V11" s="28" t="s">
        <v>75</v>
      </c>
      <c r="W11" s="6"/>
      <c r="X11" s="7"/>
    </row>
    <row r="12" spans="2:24" x14ac:dyDescent="0.2">
      <c r="B12" s="4" t="s">
        <v>9</v>
      </c>
      <c r="C12" s="15">
        <f>C8-C11</f>
        <v>17906.271000000001</v>
      </c>
      <c r="D12" s="31"/>
      <c r="G12" s="21"/>
      <c r="H12" s="6"/>
      <c r="I12" s="6"/>
      <c r="J12" s="6"/>
      <c r="K12" s="6"/>
      <c r="L12" s="6"/>
      <c r="M12" s="6"/>
      <c r="N12" s="6"/>
      <c r="O12" s="6"/>
      <c r="P12" s="6"/>
      <c r="Q12" s="7"/>
      <c r="T12" s="25" t="s">
        <v>69</v>
      </c>
      <c r="U12" s="6"/>
      <c r="V12" s="26" t="s">
        <v>68</v>
      </c>
      <c r="W12" s="6"/>
      <c r="X12" s="7"/>
    </row>
    <row r="13" spans="2:24" x14ac:dyDescent="0.2">
      <c r="G13" s="21"/>
      <c r="H13" s="6"/>
      <c r="I13" s="6"/>
      <c r="J13" s="6"/>
      <c r="K13" s="6"/>
      <c r="L13" s="6"/>
      <c r="M13" s="6"/>
      <c r="N13" s="6"/>
      <c r="O13" s="6"/>
      <c r="P13" s="6"/>
      <c r="Q13" s="7"/>
      <c r="T13" s="27" t="s">
        <v>70</v>
      </c>
      <c r="U13" s="6"/>
      <c r="V13" s="28" t="s">
        <v>74</v>
      </c>
      <c r="W13" s="6"/>
      <c r="X13" s="7"/>
    </row>
    <row r="14" spans="2:24" x14ac:dyDescent="0.2">
      <c r="G14" s="21"/>
      <c r="H14" s="6"/>
      <c r="I14" s="6"/>
      <c r="J14" s="6"/>
      <c r="K14" s="6"/>
      <c r="L14" s="6"/>
      <c r="M14" s="6"/>
      <c r="N14" s="6"/>
      <c r="O14" s="6"/>
      <c r="P14" s="6"/>
      <c r="Q14" s="7"/>
      <c r="T14" s="25" t="s">
        <v>73</v>
      </c>
      <c r="U14" s="6"/>
      <c r="V14" s="26" t="s">
        <v>158</v>
      </c>
      <c r="W14" s="6"/>
      <c r="X14" s="7"/>
    </row>
    <row r="15" spans="2:24" x14ac:dyDescent="0.2">
      <c r="B15" s="66" t="s">
        <v>11</v>
      </c>
      <c r="C15" s="67"/>
      <c r="D15" s="68"/>
      <c r="G15" s="21"/>
      <c r="H15" s="6"/>
      <c r="I15" s="6"/>
      <c r="J15" s="6"/>
      <c r="K15" s="6"/>
      <c r="L15" s="6"/>
      <c r="M15" s="6"/>
      <c r="N15" s="6"/>
      <c r="O15" s="6"/>
      <c r="P15" s="6"/>
      <c r="Q15" s="7"/>
      <c r="T15" s="60">
        <v>777</v>
      </c>
      <c r="U15" s="6"/>
      <c r="V15" s="28" t="s">
        <v>159</v>
      </c>
      <c r="W15" s="6"/>
      <c r="X15" s="7"/>
    </row>
    <row r="16" spans="2:24" x14ac:dyDescent="0.2">
      <c r="B16" s="5" t="s">
        <v>10</v>
      </c>
      <c r="C16" s="62" t="s">
        <v>64</v>
      </c>
      <c r="D16" s="63"/>
      <c r="G16" s="21"/>
      <c r="H16" s="6"/>
      <c r="I16" s="6"/>
      <c r="J16" s="6"/>
      <c r="K16" s="6"/>
      <c r="L16" s="6"/>
      <c r="M16" s="6"/>
      <c r="N16" s="6"/>
      <c r="O16" s="6"/>
      <c r="P16" s="6"/>
      <c r="Q16" s="7"/>
      <c r="T16" s="24"/>
      <c r="U16" s="6"/>
      <c r="V16" s="6"/>
      <c r="W16" s="6"/>
      <c r="X16" s="7"/>
    </row>
    <row r="17" spans="2:24" x14ac:dyDescent="0.2">
      <c r="B17" s="5" t="s">
        <v>12</v>
      </c>
      <c r="C17" s="62" t="s">
        <v>63</v>
      </c>
      <c r="D17" s="63"/>
      <c r="G17" s="21"/>
      <c r="H17" s="6"/>
      <c r="I17" s="6"/>
      <c r="J17" s="6"/>
      <c r="K17" s="6"/>
      <c r="L17" s="6"/>
      <c r="M17" s="6"/>
      <c r="N17" s="6"/>
      <c r="O17" s="6"/>
      <c r="P17" s="6"/>
      <c r="Q17" s="7"/>
      <c r="T17" s="69" t="s">
        <v>78</v>
      </c>
      <c r="U17" s="70"/>
      <c r="V17" s="70"/>
      <c r="W17" s="70"/>
      <c r="X17" s="71"/>
    </row>
    <row r="18" spans="2:24" x14ac:dyDescent="0.2">
      <c r="B18" s="5" t="s">
        <v>80</v>
      </c>
      <c r="C18" s="62" t="s">
        <v>81</v>
      </c>
      <c r="D18" s="63"/>
      <c r="G18" s="21"/>
      <c r="H18" s="6"/>
      <c r="I18" s="6"/>
      <c r="J18" s="6"/>
      <c r="K18" s="6"/>
      <c r="L18" s="6"/>
      <c r="M18" s="6"/>
      <c r="N18" s="6"/>
      <c r="O18" s="6"/>
      <c r="P18" s="6"/>
      <c r="Q18" s="7"/>
      <c r="T18" s="51" t="s">
        <v>116</v>
      </c>
      <c r="U18" s="6"/>
      <c r="V18" s="6"/>
      <c r="W18" s="6"/>
      <c r="X18" s="7"/>
    </row>
    <row r="19" spans="2:24" x14ac:dyDescent="0.2">
      <c r="B19" s="8"/>
      <c r="C19" s="64"/>
      <c r="D19" s="65"/>
      <c r="G19" s="21"/>
      <c r="H19" s="6"/>
      <c r="I19" s="6"/>
      <c r="J19" s="6"/>
      <c r="K19" s="6"/>
      <c r="L19" s="6"/>
      <c r="M19" s="6"/>
      <c r="N19" s="6"/>
      <c r="O19" s="6"/>
      <c r="P19" s="6"/>
      <c r="Q19" s="7"/>
      <c r="T19" s="24"/>
      <c r="U19" s="6"/>
      <c r="V19" s="6"/>
      <c r="W19" s="6"/>
      <c r="X19" s="7"/>
    </row>
    <row r="20" spans="2:24" x14ac:dyDescent="0.2">
      <c r="G20" s="21"/>
      <c r="H20" s="6"/>
      <c r="I20" s="6"/>
      <c r="J20" s="6"/>
      <c r="K20" s="6"/>
      <c r="L20" s="6"/>
      <c r="M20" s="6"/>
      <c r="N20" s="6"/>
      <c r="O20" s="6"/>
      <c r="P20" s="6"/>
      <c r="Q20" s="7"/>
      <c r="T20" s="24"/>
      <c r="U20" s="6"/>
      <c r="V20" s="6"/>
      <c r="W20" s="6"/>
      <c r="X20" s="7"/>
    </row>
    <row r="21" spans="2:24" x14ac:dyDescent="0.2">
      <c r="G21" s="21"/>
      <c r="H21" s="6"/>
      <c r="I21" s="6"/>
      <c r="J21" s="6"/>
      <c r="K21" s="6"/>
      <c r="L21" s="6"/>
      <c r="M21" s="6"/>
      <c r="N21" s="6"/>
      <c r="O21" s="6"/>
      <c r="P21" s="6"/>
      <c r="Q21" s="7"/>
      <c r="T21" s="69" t="s">
        <v>114</v>
      </c>
      <c r="U21" s="70"/>
      <c r="V21" s="70"/>
      <c r="W21" s="70"/>
      <c r="X21" s="71"/>
    </row>
    <row r="22" spans="2:24" x14ac:dyDescent="0.2">
      <c r="B22" s="66" t="s">
        <v>13</v>
      </c>
      <c r="C22" s="67"/>
      <c r="D22" s="68"/>
      <c r="G22" s="21"/>
      <c r="H22" s="6"/>
      <c r="I22" s="6"/>
      <c r="J22" s="6"/>
      <c r="K22" s="6"/>
      <c r="L22" s="6"/>
      <c r="M22" s="6"/>
      <c r="N22" s="6"/>
      <c r="O22" s="6"/>
      <c r="P22" s="6"/>
      <c r="Q22" s="7"/>
      <c r="T22" s="51" t="s">
        <v>115</v>
      </c>
      <c r="U22" s="6"/>
      <c r="V22" s="6"/>
      <c r="W22" s="6"/>
      <c r="X22" s="7"/>
    </row>
    <row r="23" spans="2:24" x14ac:dyDescent="0.2">
      <c r="B23" s="11" t="s">
        <v>14</v>
      </c>
      <c r="C23" s="62" t="s">
        <v>65</v>
      </c>
      <c r="D23" s="63"/>
      <c r="G23" s="21"/>
      <c r="H23" s="6"/>
      <c r="I23" s="6"/>
      <c r="J23" s="6"/>
      <c r="K23" s="6"/>
      <c r="L23" s="6"/>
      <c r="M23" s="6"/>
      <c r="N23" s="6"/>
      <c r="O23" s="6"/>
      <c r="P23" s="6"/>
      <c r="Q23" s="7"/>
      <c r="T23" s="24"/>
      <c r="U23" s="6"/>
      <c r="V23" s="6"/>
      <c r="W23" s="6"/>
      <c r="X23" s="7"/>
    </row>
    <row r="24" spans="2:24" x14ac:dyDescent="0.2">
      <c r="B24" s="11" t="s">
        <v>15</v>
      </c>
      <c r="C24" s="62">
        <v>1884</v>
      </c>
      <c r="D24" s="63"/>
      <c r="G24" s="21"/>
      <c r="H24" s="6"/>
      <c r="I24" s="6"/>
      <c r="J24" s="6"/>
      <c r="K24" s="6"/>
      <c r="L24" s="6"/>
      <c r="M24" s="6"/>
      <c r="N24" s="6"/>
      <c r="O24" s="6"/>
      <c r="P24" s="6"/>
      <c r="Q24" s="7"/>
      <c r="T24" s="24"/>
      <c r="U24" s="6"/>
      <c r="V24" s="6"/>
      <c r="W24" s="6"/>
      <c r="X24" s="7"/>
    </row>
    <row r="25" spans="2:24" x14ac:dyDescent="0.2">
      <c r="B25" s="11"/>
      <c r="C25" s="62"/>
      <c r="D25" s="63"/>
      <c r="G25" s="21"/>
      <c r="H25" s="6"/>
      <c r="I25" s="6"/>
      <c r="J25" s="6"/>
      <c r="K25" s="6"/>
      <c r="L25" s="6"/>
      <c r="M25" s="6"/>
      <c r="N25" s="6"/>
      <c r="O25" s="6"/>
      <c r="P25" s="6"/>
      <c r="Q25" s="7"/>
      <c r="T25" s="69" t="s">
        <v>62</v>
      </c>
      <c r="U25" s="70"/>
      <c r="V25" s="70"/>
      <c r="W25" s="70"/>
      <c r="X25" s="71"/>
    </row>
    <row r="26" spans="2:24" x14ac:dyDescent="0.2">
      <c r="B26" s="11"/>
      <c r="C26" s="62"/>
      <c r="D26" s="63"/>
      <c r="G26" s="21"/>
      <c r="H26" s="6"/>
      <c r="I26" s="6"/>
      <c r="J26" s="6"/>
      <c r="K26" s="6"/>
      <c r="L26" s="6"/>
      <c r="M26" s="6"/>
      <c r="N26" s="6"/>
      <c r="O26" s="6"/>
      <c r="P26" s="6"/>
      <c r="Q26" s="7"/>
      <c r="T26" s="51" t="s">
        <v>117</v>
      </c>
      <c r="U26" s="6"/>
      <c r="V26" s="6"/>
      <c r="W26" s="6"/>
      <c r="X26" s="7"/>
    </row>
    <row r="27" spans="2:24" x14ac:dyDescent="0.2">
      <c r="B27" s="11"/>
      <c r="C27" s="62"/>
      <c r="D27" s="63"/>
      <c r="G27" s="21"/>
      <c r="H27" s="6"/>
      <c r="I27" s="6"/>
      <c r="J27" s="6"/>
      <c r="K27" s="6"/>
      <c r="L27" s="6"/>
      <c r="M27" s="6"/>
      <c r="N27" s="6"/>
      <c r="O27" s="6"/>
      <c r="P27" s="6"/>
      <c r="Q27" s="7"/>
      <c r="T27" s="24"/>
      <c r="U27" s="6"/>
      <c r="V27" s="6"/>
      <c r="W27" s="6"/>
      <c r="X27" s="7"/>
    </row>
    <row r="28" spans="2:24" x14ac:dyDescent="0.2">
      <c r="B28" s="11" t="s">
        <v>16</v>
      </c>
      <c r="C28" s="17" t="s">
        <v>33</v>
      </c>
      <c r="D28" s="32">
        <v>45142</v>
      </c>
      <c r="G28" s="21"/>
      <c r="H28" s="6"/>
      <c r="I28" s="6"/>
      <c r="J28" s="6"/>
      <c r="K28" s="6"/>
      <c r="L28" s="6"/>
      <c r="M28" s="6"/>
      <c r="N28" s="6"/>
      <c r="O28" s="6"/>
      <c r="P28" s="6"/>
      <c r="Q28" s="7"/>
      <c r="T28" s="29"/>
      <c r="U28" s="9"/>
      <c r="V28" s="9"/>
      <c r="W28" s="9"/>
      <c r="X28" s="10"/>
    </row>
    <row r="29" spans="2:24" x14ac:dyDescent="0.2">
      <c r="B29" s="12" t="s">
        <v>17</v>
      </c>
      <c r="C29" s="72" t="s">
        <v>79</v>
      </c>
      <c r="D29" s="73"/>
      <c r="G29" s="22"/>
      <c r="H29" s="9"/>
      <c r="I29" s="9"/>
      <c r="J29" s="9"/>
      <c r="K29" s="9"/>
      <c r="L29" s="9"/>
      <c r="M29" s="9"/>
      <c r="N29" s="9"/>
      <c r="O29" s="9"/>
      <c r="P29" s="9"/>
      <c r="Q29" s="10"/>
    </row>
    <row r="32" spans="2:24" x14ac:dyDescent="0.2">
      <c r="B32" s="66" t="s">
        <v>18</v>
      </c>
      <c r="C32" s="67"/>
      <c r="D32" s="68"/>
    </row>
    <row r="33" spans="2:18" x14ac:dyDescent="0.2">
      <c r="B33" s="11" t="s">
        <v>19</v>
      </c>
      <c r="C33" s="74">
        <f>C6/'Financial Model'!Q88</f>
        <v>-1.4018960229995208</v>
      </c>
      <c r="D33" s="75"/>
    </row>
    <row r="34" spans="2:18" x14ac:dyDescent="0.2">
      <c r="B34" s="11" t="s">
        <v>20</v>
      </c>
      <c r="C34" s="62"/>
      <c r="D34" s="63"/>
    </row>
    <row r="35" spans="2:18" x14ac:dyDescent="0.2">
      <c r="B35" s="11" t="s">
        <v>21</v>
      </c>
      <c r="C35" s="62"/>
      <c r="D35" s="63"/>
    </row>
    <row r="36" spans="2:18" x14ac:dyDescent="0.2">
      <c r="B36" s="11" t="s">
        <v>22</v>
      </c>
      <c r="C36" s="62"/>
      <c r="D36" s="63"/>
      <c r="R36" s="23"/>
    </row>
    <row r="37" spans="2:18" x14ac:dyDescent="0.2">
      <c r="B37" s="11" t="s">
        <v>23</v>
      </c>
      <c r="C37" s="62"/>
      <c r="D37" s="63"/>
    </row>
    <row r="38" spans="2:18" x14ac:dyDescent="0.2">
      <c r="B38" s="11"/>
      <c r="C38" s="62"/>
      <c r="D38" s="63"/>
    </row>
    <row r="39" spans="2:18" x14ac:dyDescent="0.2">
      <c r="B39" s="12" t="s">
        <v>24</v>
      </c>
      <c r="C39" s="64"/>
      <c r="D39" s="65"/>
    </row>
  </sheetData>
  <mergeCells count="27">
    <mergeCell ref="C24:D24"/>
    <mergeCell ref="C25:D25"/>
    <mergeCell ref="C26:D26"/>
    <mergeCell ref="C27:D27"/>
    <mergeCell ref="B5:D5"/>
    <mergeCell ref="B15:D15"/>
    <mergeCell ref="B22:D22"/>
    <mergeCell ref="C16:D16"/>
    <mergeCell ref="C17:D17"/>
    <mergeCell ref="C18:D18"/>
    <mergeCell ref="C19:D19"/>
    <mergeCell ref="C37:D37"/>
    <mergeCell ref="C38:D38"/>
    <mergeCell ref="C39:D39"/>
    <mergeCell ref="T5:X5"/>
    <mergeCell ref="G5:Q5"/>
    <mergeCell ref="T7:X7"/>
    <mergeCell ref="T17:X17"/>
    <mergeCell ref="T21:X21"/>
    <mergeCell ref="T25:X25"/>
    <mergeCell ref="C29:D29"/>
    <mergeCell ref="B32:D32"/>
    <mergeCell ref="C33:D33"/>
    <mergeCell ref="C34:D34"/>
    <mergeCell ref="C35:D35"/>
    <mergeCell ref="C36:D36"/>
    <mergeCell ref="C23:D23"/>
  </mergeCells>
  <hyperlinks>
    <hyperlink ref="C29:D29" r:id="rId1" display="Link" xr:uid="{0D11CEE3-1BC9-4602-AE3C-91B9083286B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2934B-FEE0-412B-9A2A-59D5194BBF2E}">
  <dimension ref="A1:AM124"/>
  <sheetViews>
    <sheetView tabSelected="1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U18" sqref="U18"/>
    </sheetView>
  </sheetViews>
  <sheetFormatPr defaultRowHeight="12.75" x14ac:dyDescent="0.2"/>
  <cols>
    <col min="1" max="1" width="4.28515625" style="1" customWidth="1"/>
    <col min="2" max="2" width="29.42578125" style="1" bestFit="1" customWidth="1"/>
    <col min="3" max="3" width="9.140625" style="1"/>
    <col min="4" max="4" width="9.140625" style="20"/>
    <col min="5" max="5" width="9.140625" style="1"/>
    <col min="6" max="6" width="9.140625" style="20"/>
    <col min="7" max="7" width="9.140625" style="1"/>
    <col min="8" max="8" width="9.140625" style="20"/>
    <col min="9" max="9" width="9.140625" style="1"/>
    <col min="10" max="10" width="9.140625" style="20"/>
    <col min="11" max="11" width="9.140625" style="1"/>
    <col min="12" max="12" width="9.140625" style="20"/>
    <col min="13" max="13" width="9.140625" style="1"/>
    <col min="14" max="14" width="9.140625" style="20"/>
    <col min="15" max="15" width="9.140625" style="1"/>
    <col min="16" max="16" width="9.140625" style="20"/>
    <col min="17" max="17" width="9.140625" style="1"/>
    <col min="18" max="18" width="9.140625" style="20"/>
    <col min="19" max="16384" width="9.140625" style="1"/>
  </cols>
  <sheetData>
    <row r="1" spans="1:39" s="18" customFormat="1" x14ac:dyDescent="0.2">
      <c r="C1" s="18" t="s">
        <v>25</v>
      </c>
      <c r="D1" s="19" t="s">
        <v>26</v>
      </c>
      <c r="E1" s="18" t="s">
        <v>27</v>
      </c>
      <c r="F1" s="19" t="s">
        <v>34</v>
      </c>
      <c r="G1" s="18" t="s">
        <v>28</v>
      </c>
      <c r="H1" s="19" t="s">
        <v>35</v>
      </c>
      <c r="I1" s="18" t="s">
        <v>29</v>
      </c>
      <c r="J1" s="19" t="s">
        <v>36</v>
      </c>
      <c r="K1" s="18" t="s">
        <v>30</v>
      </c>
      <c r="L1" s="19" t="s">
        <v>37</v>
      </c>
      <c r="M1" s="18" t="s">
        <v>31</v>
      </c>
      <c r="N1" s="19" t="s">
        <v>38</v>
      </c>
      <c r="O1" s="18" t="s">
        <v>32</v>
      </c>
      <c r="P1" s="19" t="s">
        <v>39</v>
      </c>
      <c r="Q1" s="33" t="s">
        <v>33</v>
      </c>
      <c r="R1" s="19" t="s">
        <v>40</v>
      </c>
      <c r="V1" s="18" t="s">
        <v>41</v>
      </c>
      <c r="W1" s="18" t="s">
        <v>42</v>
      </c>
      <c r="X1" s="18" t="s">
        <v>43</v>
      </c>
      <c r="Y1" s="18" t="s">
        <v>44</v>
      </c>
      <c r="Z1" s="18" t="s">
        <v>45</v>
      </c>
      <c r="AA1" s="18" t="s">
        <v>46</v>
      </c>
      <c r="AB1" s="33" t="s">
        <v>47</v>
      </c>
      <c r="AC1" s="18" t="s">
        <v>48</v>
      </c>
      <c r="AD1" s="18" t="s">
        <v>49</v>
      </c>
      <c r="AE1" s="18" t="s">
        <v>50</v>
      </c>
      <c r="AF1" s="18" t="s">
        <v>51</v>
      </c>
      <c r="AG1" s="18" t="s">
        <v>52</v>
      </c>
      <c r="AH1" s="18" t="s">
        <v>53</v>
      </c>
      <c r="AI1" s="18" t="s">
        <v>54</v>
      </c>
      <c r="AJ1" s="18" t="s">
        <v>55</v>
      </c>
      <c r="AK1" s="18" t="s">
        <v>56</v>
      </c>
      <c r="AL1" s="18" t="s">
        <v>57</v>
      </c>
      <c r="AM1" s="18" t="s">
        <v>58</v>
      </c>
    </row>
    <row r="2" spans="1:39" s="35" customFormat="1" x14ac:dyDescent="0.2">
      <c r="A2" s="34"/>
      <c r="D2" s="36"/>
      <c r="F2" s="36"/>
      <c r="H2" s="36"/>
      <c r="J2" s="36"/>
      <c r="L2" s="36"/>
      <c r="N2" s="36"/>
      <c r="O2" s="37">
        <v>44377</v>
      </c>
      <c r="P2" s="36"/>
      <c r="Q2" s="37">
        <v>44742</v>
      </c>
      <c r="R2" s="36"/>
      <c r="AA2" s="37">
        <v>44196</v>
      </c>
      <c r="AB2" s="37">
        <v>44561</v>
      </c>
    </row>
    <row r="3" spans="1:39" s="35" customFormat="1" x14ac:dyDescent="0.2">
      <c r="A3" s="34"/>
      <c r="D3" s="36"/>
      <c r="F3" s="36"/>
      <c r="H3" s="36"/>
      <c r="J3" s="36"/>
      <c r="L3" s="36"/>
      <c r="N3" s="36"/>
      <c r="P3" s="36"/>
      <c r="Q3" s="38">
        <v>45142</v>
      </c>
      <c r="R3" s="36"/>
      <c r="AB3" s="38">
        <v>44981</v>
      </c>
    </row>
    <row r="4" spans="1:39" s="52" customFormat="1" x14ac:dyDescent="0.2">
      <c r="B4" s="53" t="s">
        <v>108</v>
      </c>
      <c r="D4" s="54"/>
      <c r="F4" s="54"/>
      <c r="H4" s="54"/>
      <c r="J4" s="54"/>
      <c r="L4" s="54"/>
      <c r="N4" s="54"/>
      <c r="O4" s="52">
        <v>2168</v>
      </c>
      <c r="P4" s="54">
        <f>AB4-O4</f>
        <v>2368</v>
      </c>
      <c r="Q4" s="52">
        <v>2339</v>
      </c>
      <c r="R4" s="54"/>
      <c r="AA4" s="52">
        <v>5068</v>
      </c>
      <c r="AB4" s="52">
        <v>4536</v>
      </c>
    </row>
    <row r="5" spans="1:39" s="52" customFormat="1" x14ac:dyDescent="0.2">
      <c r="B5" s="53" t="s">
        <v>109</v>
      </c>
      <c r="D5" s="54"/>
      <c r="F5" s="54"/>
      <c r="H5" s="54"/>
      <c r="J5" s="54"/>
      <c r="L5" s="54"/>
      <c r="N5" s="54"/>
      <c r="O5" s="52">
        <v>1721</v>
      </c>
      <c r="P5" s="54">
        <f t="shared" ref="P5:P9" si="0">AB5-O5</f>
        <v>1647</v>
      </c>
      <c r="Q5" s="52">
        <v>1609</v>
      </c>
      <c r="R5" s="54"/>
      <c r="AA5" s="52">
        <v>3355</v>
      </c>
      <c r="AB5" s="52">
        <v>3368</v>
      </c>
    </row>
    <row r="6" spans="1:39" s="52" customFormat="1" x14ac:dyDescent="0.2">
      <c r="B6" s="53" t="s">
        <v>110</v>
      </c>
      <c r="D6" s="54"/>
      <c r="F6" s="54"/>
      <c r="H6" s="54"/>
      <c r="J6" s="54"/>
      <c r="L6" s="54"/>
      <c r="N6" s="54"/>
      <c r="O6" s="52">
        <v>1181</v>
      </c>
      <c r="P6" s="54">
        <f t="shared" si="0"/>
        <v>1568</v>
      </c>
      <c r="Q6" s="52">
        <v>1371</v>
      </c>
      <c r="R6" s="54"/>
      <c r="AA6" s="52">
        <v>2735</v>
      </c>
      <c r="AB6" s="52">
        <v>2749</v>
      </c>
    </row>
    <row r="7" spans="1:39" s="52" customFormat="1" x14ac:dyDescent="0.2">
      <c r="B7" s="53" t="s">
        <v>111</v>
      </c>
      <c r="D7" s="54"/>
      <c r="F7" s="54"/>
      <c r="H7" s="54"/>
      <c r="J7" s="54"/>
      <c r="L7" s="54"/>
      <c r="N7" s="54"/>
      <c r="O7" s="52">
        <v>2</v>
      </c>
      <c r="P7" s="54">
        <f t="shared" si="0"/>
        <v>0</v>
      </c>
      <c r="Q7" s="52">
        <v>1</v>
      </c>
      <c r="R7" s="54"/>
      <c r="AA7" s="52">
        <v>5</v>
      </c>
      <c r="AB7" s="52">
        <v>2</v>
      </c>
    </row>
    <row r="8" spans="1:39" s="52" customFormat="1" x14ac:dyDescent="0.2">
      <c r="B8" s="53" t="s">
        <v>112</v>
      </c>
      <c r="D8" s="54"/>
      <c r="F8" s="54"/>
      <c r="H8" s="54"/>
      <c r="J8" s="54"/>
      <c r="L8" s="54"/>
      <c r="N8" s="54"/>
      <c r="O8" s="52">
        <v>155</v>
      </c>
      <c r="P8" s="54">
        <f t="shared" si="0"/>
        <v>148</v>
      </c>
      <c r="Q8" s="52">
        <v>-7</v>
      </c>
      <c r="R8" s="54"/>
      <c r="AA8" s="52">
        <v>273</v>
      </c>
      <c r="AB8" s="52">
        <v>303</v>
      </c>
    </row>
    <row r="9" spans="1:39" s="52" customFormat="1" x14ac:dyDescent="0.2">
      <c r="B9" s="53" t="s">
        <v>113</v>
      </c>
      <c r="D9" s="54"/>
      <c r="F9" s="54"/>
      <c r="H9" s="54"/>
      <c r="J9" s="54"/>
      <c r="L9" s="54"/>
      <c r="N9" s="54"/>
      <c r="O9" s="52">
        <v>0</v>
      </c>
      <c r="P9" s="54">
        <f t="shared" si="0"/>
        <v>-11</v>
      </c>
      <c r="Q9" s="52">
        <v>-5</v>
      </c>
      <c r="R9" s="54"/>
      <c r="AA9" s="52">
        <v>-6</v>
      </c>
      <c r="AB9" s="52">
        <v>-11</v>
      </c>
    </row>
    <row r="10" spans="1:39" s="41" customFormat="1" x14ac:dyDescent="0.2">
      <c r="B10" s="41" t="s">
        <v>83</v>
      </c>
      <c r="D10" s="42"/>
      <c r="F10" s="42"/>
      <c r="H10" s="42"/>
      <c r="J10" s="42"/>
      <c r="L10" s="42"/>
      <c r="N10" s="42"/>
      <c r="O10" s="41">
        <v>5159</v>
      </c>
      <c r="P10" s="42">
        <v>5600</v>
      </c>
      <c r="Q10" s="41">
        <v>5600</v>
      </c>
      <c r="R10" s="42"/>
      <c r="AA10" s="41">
        <v>11491</v>
      </c>
      <c r="AB10" s="41">
        <v>11218</v>
      </c>
    </row>
    <row r="11" spans="1:39" s="43" customFormat="1" x14ac:dyDescent="0.2">
      <c r="B11" s="43" t="s">
        <v>84</v>
      </c>
      <c r="D11" s="44"/>
      <c r="F11" s="44"/>
      <c r="H11" s="44"/>
      <c r="J11" s="44"/>
      <c r="L11" s="44"/>
      <c r="N11" s="44"/>
      <c r="O11" s="43">
        <v>4345</v>
      </c>
      <c r="P11" s="44">
        <f>AB11-O11</f>
        <v>4737</v>
      </c>
      <c r="Q11" s="43">
        <v>4538</v>
      </c>
      <c r="R11" s="44"/>
      <c r="AA11" s="43">
        <v>11678</v>
      </c>
      <c r="AB11" s="43">
        <v>9082</v>
      </c>
    </row>
    <row r="12" spans="1:39" s="41" customFormat="1" x14ac:dyDescent="0.2">
      <c r="B12" s="41" t="s">
        <v>85</v>
      </c>
      <c r="D12" s="42"/>
      <c r="F12" s="42"/>
      <c r="H12" s="42"/>
      <c r="J12" s="42"/>
      <c r="L12" s="42"/>
      <c r="N12" s="42"/>
      <c r="O12" s="41">
        <f>O10-O11</f>
        <v>814</v>
      </c>
      <c r="P12" s="42">
        <f>P10-P11</f>
        <v>863</v>
      </c>
      <c r="Q12" s="41">
        <f>Q10-Q11</f>
        <v>1062</v>
      </c>
      <c r="R12" s="42"/>
      <c r="V12" s="41">
        <f t="shared" ref="V12:AB12" si="1">V10-V11</f>
        <v>0</v>
      </c>
      <c r="W12" s="41">
        <f t="shared" si="1"/>
        <v>0</v>
      </c>
      <c r="X12" s="41">
        <f t="shared" si="1"/>
        <v>0</v>
      </c>
      <c r="Y12" s="41">
        <f t="shared" si="1"/>
        <v>0</v>
      </c>
      <c r="Z12" s="41">
        <f t="shared" si="1"/>
        <v>0</v>
      </c>
      <c r="AA12" s="41">
        <f t="shared" si="1"/>
        <v>-187</v>
      </c>
      <c r="AB12" s="41">
        <f t="shared" si="1"/>
        <v>2136</v>
      </c>
    </row>
    <row r="13" spans="1:39" s="43" customFormat="1" x14ac:dyDescent="0.2">
      <c r="B13" s="43" t="s">
        <v>86</v>
      </c>
      <c r="D13" s="44"/>
      <c r="F13" s="44"/>
      <c r="H13" s="44"/>
      <c r="J13" s="44"/>
      <c r="L13" s="44"/>
      <c r="N13" s="44"/>
      <c r="O13" s="43">
        <v>424</v>
      </c>
      <c r="P13" s="44">
        <f t="shared" ref="P13:P15" si="2">AB13-O13</f>
        <v>466</v>
      </c>
      <c r="Q13" s="43">
        <v>514</v>
      </c>
      <c r="R13" s="44"/>
      <c r="AA13" s="43">
        <v>771</v>
      </c>
      <c r="AB13" s="43">
        <v>890</v>
      </c>
    </row>
    <row r="14" spans="1:39" s="43" customFormat="1" x14ac:dyDescent="0.2">
      <c r="B14" s="43" t="s">
        <v>87</v>
      </c>
      <c r="D14" s="44"/>
      <c r="F14" s="44"/>
      <c r="H14" s="44"/>
      <c r="J14" s="44"/>
      <c r="L14" s="44"/>
      <c r="N14" s="44"/>
      <c r="O14" s="43">
        <v>390</v>
      </c>
      <c r="P14" s="44">
        <f t="shared" si="2"/>
        <v>388</v>
      </c>
      <c r="Q14" s="43">
        <v>373</v>
      </c>
      <c r="R14" s="44"/>
      <c r="AA14" s="43">
        <v>1204</v>
      </c>
      <c r="AB14" s="43">
        <v>778</v>
      </c>
    </row>
    <row r="15" spans="1:39" s="43" customFormat="1" x14ac:dyDescent="0.2">
      <c r="B15" s="43" t="s">
        <v>88</v>
      </c>
      <c r="D15" s="44"/>
      <c r="F15" s="44"/>
      <c r="H15" s="44"/>
      <c r="J15" s="44"/>
      <c r="L15" s="44"/>
      <c r="N15" s="44"/>
      <c r="O15" s="43">
        <v>38</v>
      </c>
      <c r="P15" s="44">
        <f t="shared" si="2"/>
        <v>7</v>
      </c>
      <c r="Q15" s="43">
        <v>48</v>
      </c>
      <c r="R15" s="44"/>
      <c r="AA15" s="43">
        <v>190</v>
      </c>
      <c r="AB15" s="43">
        <v>45</v>
      </c>
    </row>
    <row r="16" spans="1:39" s="41" customFormat="1" x14ac:dyDescent="0.2">
      <c r="B16" s="41" t="s">
        <v>89</v>
      </c>
      <c r="D16" s="42"/>
      <c r="F16" s="42"/>
      <c r="H16" s="42"/>
      <c r="J16" s="42"/>
      <c r="L16" s="42"/>
      <c r="N16" s="42"/>
      <c r="O16" s="41">
        <f>O12-O13-O14+O15</f>
        <v>38</v>
      </c>
      <c r="P16" s="42">
        <f>P12-P13-P14+P15</f>
        <v>16</v>
      </c>
      <c r="Q16" s="41">
        <f>Q12-Q13-Q14+Q15</f>
        <v>223</v>
      </c>
      <c r="R16" s="42"/>
      <c r="V16" s="41">
        <f t="shared" ref="V16:AB16" si="3">V12-V13-V14+V15</f>
        <v>0</v>
      </c>
      <c r="W16" s="41">
        <f t="shared" si="3"/>
        <v>0</v>
      </c>
      <c r="X16" s="41">
        <f t="shared" si="3"/>
        <v>0</v>
      </c>
      <c r="Y16" s="41">
        <f t="shared" si="3"/>
        <v>0</v>
      </c>
      <c r="Z16" s="41">
        <f t="shared" si="3"/>
        <v>0</v>
      </c>
      <c r="AA16" s="41">
        <f t="shared" si="3"/>
        <v>-1972</v>
      </c>
      <c r="AB16" s="41">
        <f t="shared" si="3"/>
        <v>513</v>
      </c>
    </row>
    <row r="17" spans="2:28" s="43" customFormat="1" x14ac:dyDescent="0.2">
      <c r="B17" s="43" t="s">
        <v>90</v>
      </c>
      <c r="D17" s="44"/>
      <c r="F17" s="44"/>
      <c r="H17" s="44"/>
      <c r="J17" s="44"/>
      <c r="L17" s="44"/>
      <c r="N17" s="44"/>
      <c r="O17" s="43">
        <v>-7</v>
      </c>
      <c r="P17" s="44">
        <f t="shared" ref="P17:P19" si="4">AB17-O17</f>
        <v>63</v>
      </c>
      <c r="Q17" s="43">
        <v>77</v>
      </c>
      <c r="R17" s="44"/>
      <c r="AA17" s="43">
        <v>-14</v>
      </c>
      <c r="AB17" s="43">
        <v>56</v>
      </c>
    </row>
    <row r="18" spans="2:28" s="43" customFormat="1" x14ac:dyDescent="0.2">
      <c r="B18" s="43" t="s">
        <v>92</v>
      </c>
      <c r="D18" s="44"/>
      <c r="F18" s="44"/>
      <c r="H18" s="44"/>
      <c r="J18" s="44"/>
      <c r="L18" s="44"/>
      <c r="N18" s="44"/>
      <c r="O18" s="43">
        <v>280</v>
      </c>
      <c r="P18" s="44">
        <f t="shared" si="4"/>
        <v>-51</v>
      </c>
      <c r="Q18" s="43">
        <v>215</v>
      </c>
      <c r="R18" s="44"/>
      <c r="AA18" s="43">
        <v>61</v>
      </c>
      <c r="AB18" s="43">
        <v>229</v>
      </c>
    </row>
    <row r="19" spans="2:28" s="43" customFormat="1" x14ac:dyDescent="0.2">
      <c r="B19" s="43" t="s">
        <v>93</v>
      </c>
      <c r="D19" s="44"/>
      <c r="F19" s="44"/>
      <c r="H19" s="44"/>
      <c r="J19" s="44"/>
      <c r="L19" s="44"/>
      <c r="N19" s="44"/>
      <c r="O19" s="43">
        <v>197</v>
      </c>
      <c r="P19" s="44">
        <f t="shared" si="4"/>
        <v>895</v>
      </c>
      <c r="Q19" s="43">
        <v>2269</v>
      </c>
      <c r="R19" s="44"/>
      <c r="AA19" s="43">
        <v>874</v>
      </c>
      <c r="AB19" s="43">
        <v>1092</v>
      </c>
    </row>
    <row r="20" spans="2:28" s="43" customFormat="1" x14ac:dyDescent="0.2">
      <c r="B20" s="43" t="s">
        <v>94</v>
      </c>
      <c r="D20" s="44"/>
      <c r="F20" s="44"/>
      <c r="H20" s="44"/>
      <c r="J20" s="44"/>
      <c r="L20" s="44"/>
      <c r="N20" s="44"/>
      <c r="O20" s="43">
        <f>O18-O19</f>
        <v>83</v>
      </c>
      <c r="P20" s="44">
        <f>P18-P19</f>
        <v>-946</v>
      </c>
      <c r="Q20" s="43">
        <f>Q18-Q19</f>
        <v>-2054</v>
      </c>
      <c r="R20" s="44"/>
      <c r="V20" s="43">
        <f>V18-V19</f>
        <v>0</v>
      </c>
      <c r="W20" s="43">
        <f>W18-W19</f>
        <v>0</v>
      </c>
      <c r="X20" s="43">
        <f>X18-X19</f>
        <v>0</v>
      </c>
      <c r="Y20" s="43">
        <f>Y18-Y19</f>
        <v>0</v>
      </c>
      <c r="Z20" s="43">
        <f t="shared" ref="Z20:AB20" si="5">Z18-Z19</f>
        <v>0</v>
      </c>
      <c r="AA20" s="43">
        <f t="shared" si="5"/>
        <v>-813</v>
      </c>
      <c r="AB20" s="43">
        <f t="shared" si="5"/>
        <v>-863</v>
      </c>
    </row>
    <row r="21" spans="2:28" s="43" customFormat="1" x14ac:dyDescent="0.2">
      <c r="B21" s="43" t="s">
        <v>91</v>
      </c>
      <c r="D21" s="44"/>
      <c r="F21" s="44"/>
      <c r="H21" s="44"/>
      <c r="J21" s="44"/>
      <c r="L21" s="44"/>
      <c r="N21" s="44"/>
      <c r="O21" s="43">
        <f>O16+O17+O20</f>
        <v>114</v>
      </c>
      <c r="P21" s="44">
        <f>P16+P17+P20</f>
        <v>-867</v>
      </c>
      <c r="Q21" s="43">
        <f>Q16+Q17+Q20</f>
        <v>-1754</v>
      </c>
      <c r="R21" s="44"/>
      <c r="V21" s="43">
        <f>V16+V17+V20</f>
        <v>0</v>
      </c>
      <c r="W21" s="43">
        <f>W16+W17+W20</f>
        <v>0</v>
      </c>
      <c r="X21" s="43">
        <f>X16+X17+X20</f>
        <v>0</v>
      </c>
      <c r="Y21" s="43">
        <f>Y16+Y17+Y20</f>
        <v>0</v>
      </c>
      <c r="Z21" s="43">
        <f t="shared" ref="Z21:AB21" si="6">Z16+Z17+Z20</f>
        <v>0</v>
      </c>
      <c r="AA21" s="43">
        <f t="shared" si="6"/>
        <v>-2799</v>
      </c>
      <c r="AB21" s="43">
        <f t="shared" si="6"/>
        <v>-294</v>
      </c>
    </row>
    <row r="22" spans="2:28" s="43" customFormat="1" x14ac:dyDescent="0.2">
      <c r="B22" s="43" t="s">
        <v>95</v>
      </c>
      <c r="D22" s="44"/>
      <c r="F22" s="44"/>
      <c r="H22" s="44"/>
      <c r="J22" s="44"/>
      <c r="L22" s="44"/>
      <c r="N22" s="44"/>
      <c r="O22" s="43">
        <v>280</v>
      </c>
      <c r="P22" s="44">
        <f>AB22-O22</f>
        <v>138</v>
      </c>
      <c r="Q22" s="43">
        <v>143</v>
      </c>
      <c r="R22" s="44"/>
      <c r="AA22" s="43">
        <v>-302</v>
      </c>
      <c r="AB22" s="43">
        <v>418</v>
      </c>
    </row>
    <row r="23" spans="2:28" s="43" customFormat="1" x14ac:dyDescent="0.2">
      <c r="B23" s="43" t="s">
        <v>96</v>
      </c>
      <c r="D23" s="44"/>
      <c r="F23" s="44"/>
      <c r="H23" s="44"/>
      <c r="J23" s="44"/>
      <c r="L23" s="44"/>
      <c r="N23" s="44"/>
      <c r="O23" s="43">
        <f>O21+O22</f>
        <v>394</v>
      </c>
      <c r="P23" s="44">
        <f>P21+P22</f>
        <v>-729</v>
      </c>
      <c r="Q23" s="43">
        <f>Q21+Q22</f>
        <v>-1611</v>
      </c>
      <c r="R23" s="44"/>
      <c r="V23" s="43">
        <f>V21+V22</f>
        <v>0</v>
      </c>
      <c r="W23" s="43">
        <f>W21+W22</f>
        <v>0</v>
      </c>
      <c r="X23" s="43">
        <f>X21+X22</f>
        <v>0</v>
      </c>
      <c r="Y23" s="43">
        <f>Y21+Y22</f>
        <v>0</v>
      </c>
      <c r="Z23" s="43">
        <f t="shared" ref="Z23:AB23" si="7">Z21+Z22</f>
        <v>0</v>
      </c>
      <c r="AA23" s="43">
        <f t="shared" si="7"/>
        <v>-3101</v>
      </c>
      <c r="AB23" s="43">
        <f t="shared" si="7"/>
        <v>124</v>
      </c>
    </row>
    <row r="24" spans="2:28" s="43" customFormat="1" x14ac:dyDescent="0.2">
      <c r="B24" s="43" t="s">
        <v>97</v>
      </c>
      <c r="D24" s="44"/>
      <c r="F24" s="44"/>
      <c r="H24" s="44"/>
      <c r="J24" s="44"/>
      <c r="L24" s="44"/>
      <c r="N24" s="44"/>
      <c r="O24" s="43">
        <v>16</v>
      </c>
      <c r="P24" s="44">
        <f>AB24-O24</f>
        <v>20</v>
      </c>
      <c r="Q24" s="43">
        <v>60</v>
      </c>
      <c r="R24" s="44"/>
      <c r="AA24" s="43">
        <v>-68</v>
      </c>
      <c r="AB24" s="43">
        <v>36</v>
      </c>
    </row>
    <row r="25" spans="2:28" s="43" customFormat="1" x14ac:dyDescent="0.2">
      <c r="B25" s="43" t="s">
        <v>98</v>
      </c>
      <c r="D25" s="44"/>
      <c r="F25" s="44"/>
      <c r="H25" s="44"/>
      <c r="J25" s="44"/>
      <c r="L25" s="44"/>
      <c r="N25" s="44"/>
      <c r="O25" s="43">
        <v>17</v>
      </c>
      <c r="P25" s="44">
        <f>AB25-O25</f>
        <v>22</v>
      </c>
      <c r="Q25" s="43">
        <v>4</v>
      </c>
      <c r="R25" s="44"/>
      <c r="AA25" s="43">
        <v>0</v>
      </c>
      <c r="AB25" s="43">
        <v>39</v>
      </c>
    </row>
    <row r="26" spans="2:28" s="43" customFormat="1" x14ac:dyDescent="0.2">
      <c r="B26" s="41" t="s">
        <v>99</v>
      </c>
      <c r="C26" s="41"/>
      <c r="D26" s="42"/>
      <c r="E26" s="41"/>
      <c r="F26" s="42"/>
      <c r="G26" s="41"/>
      <c r="H26" s="42"/>
      <c r="I26" s="41"/>
      <c r="J26" s="42"/>
      <c r="K26" s="41"/>
      <c r="L26" s="42"/>
      <c r="M26" s="41"/>
      <c r="N26" s="42"/>
      <c r="O26" s="41">
        <f>O23+O24-O25</f>
        <v>393</v>
      </c>
      <c r="P26" s="42">
        <f>P23+P24-P25</f>
        <v>-731</v>
      </c>
      <c r="Q26" s="41">
        <f>Q23+Q24-Q25</f>
        <v>-1555</v>
      </c>
      <c r="R26" s="44"/>
      <c r="V26" s="41">
        <f>V23+V24-V25</f>
        <v>0</v>
      </c>
      <c r="W26" s="41">
        <f>W23+W24-W25</f>
        <v>0</v>
      </c>
      <c r="X26" s="41">
        <f>X23+X24-X25</f>
        <v>0</v>
      </c>
      <c r="Y26" s="41">
        <f>Y23+Y24-Y25</f>
        <v>0</v>
      </c>
      <c r="Z26" s="41">
        <f t="shared" ref="Z26:AB26" si="8">Z23+Z24-Z25</f>
        <v>0</v>
      </c>
      <c r="AA26" s="41">
        <f t="shared" si="8"/>
        <v>-3169</v>
      </c>
      <c r="AB26" s="41">
        <f t="shared" si="8"/>
        <v>121</v>
      </c>
    </row>
    <row r="27" spans="2:28" s="56" customFormat="1" x14ac:dyDescent="0.2">
      <c r="B27" s="56" t="s">
        <v>100</v>
      </c>
      <c r="D27" s="57"/>
      <c r="F27" s="57"/>
      <c r="H27" s="57"/>
      <c r="J27" s="57"/>
      <c r="L27" s="57"/>
      <c r="N27" s="57"/>
      <c r="O27" s="56">
        <f>O26/O28</f>
        <v>4.7173208498379547E-2</v>
      </c>
      <c r="P27" s="57">
        <f>P26/P28</f>
        <v>-8.7734037445991356E-2</v>
      </c>
      <c r="Q27" s="56">
        <f>Q26/Q28</f>
        <v>-0.18633912522468543</v>
      </c>
      <c r="R27" s="57"/>
      <c r="AA27" s="56">
        <f>AA26/AA28</f>
        <v>-0.5293135126106564</v>
      </c>
      <c r="AB27" s="56">
        <f>AB26/AB28</f>
        <v>1.4522323571771483E-2</v>
      </c>
    </row>
    <row r="28" spans="2:28" s="43" customFormat="1" x14ac:dyDescent="0.2">
      <c r="B28" s="43" t="s">
        <v>4</v>
      </c>
      <c r="D28" s="44"/>
      <c r="F28" s="44"/>
      <c r="H28" s="44"/>
      <c r="J28" s="44"/>
      <c r="L28" s="44"/>
      <c r="N28" s="44"/>
      <c r="O28" s="43">
        <v>8331</v>
      </c>
      <c r="P28" s="44">
        <f>AB28</f>
        <v>8332</v>
      </c>
      <c r="Q28" s="43">
        <v>8345</v>
      </c>
      <c r="R28" s="44"/>
      <c r="AA28" s="43">
        <v>5987</v>
      </c>
      <c r="AB28" s="43">
        <v>8332</v>
      </c>
    </row>
    <row r="30" spans="2:28" s="2" customFormat="1" x14ac:dyDescent="0.2">
      <c r="B30" s="2" t="s">
        <v>101</v>
      </c>
      <c r="D30" s="39"/>
      <c r="F30" s="39"/>
      <c r="H30" s="39"/>
      <c r="J30" s="39"/>
      <c r="L30" s="39"/>
      <c r="N30" s="39"/>
      <c r="P30" s="39"/>
      <c r="Q30" s="45">
        <f>Q10/O10-1</f>
        <v>8.5481682496607814E-2</v>
      </c>
      <c r="R30" s="39"/>
      <c r="AB30" s="45">
        <f>AB10/AA10-1</f>
        <v>-2.3757723435732347E-2</v>
      </c>
    </row>
    <row r="31" spans="2:28" s="48" customFormat="1" x14ac:dyDescent="0.2">
      <c r="B31" s="50" t="s">
        <v>118</v>
      </c>
      <c r="D31" s="49"/>
      <c r="F31" s="49"/>
      <c r="H31" s="49"/>
      <c r="J31" s="49"/>
      <c r="L31" s="49"/>
      <c r="N31" s="49"/>
      <c r="P31" s="49"/>
      <c r="Q31" s="55">
        <f>Q4/O4-1</f>
        <v>7.8874538745387524E-2</v>
      </c>
      <c r="R31" s="49"/>
      <c r="AB31" s="55">
        <f>AB4/AA4-1</f>
        <v>-0.10497237569060769</v>
      </c>
    </row>
    <row r="32" spans="2:28" s="48" customFormat="1" x14ac:dyDescent="0.2">
      <c r="B32" s="50" t="s">
        <v>119</v>
      </c>
      <c r="D32" s="49"/>
      <c r="F32" s="49"/>
      <c r="H32" s="49"/>
      <c r="J32" s="49"/>
      <c r="L32" s="49"/>
      <c r="N32" s="49"/>
      <c r="P32" s="49"/>
      <c r="Q32" s="55">
        <f t="shared" ref="Q32:Q34" si="9">Q5/O5-1</f>
        <v>-6.5078442765833855E-2</v>
      </c>
      <c r="R32" s="49"/>
      <c r="AB32" s="55">
        <f t="shared" ref="AB32:AB34" si="10">AB5/AA5-1</f>
        <v>3.8748137108792768E-3</v>
      </c>
    </row>
    <row r="33" spans="2:28" s="48" customFormat="1" x14ac:dyDescent="0.2">
      <c r="B33" s="50" t="s">
        <v>120</v>
      </c>
      <c r="D33" s="49"/>
      <c r="F33" s="49"/>
      <c r="H33" s="49"/>
      <c r="J33" s="49"/>
      <c r="L33" s="49"/>
      <c r="N33" s="49"/>
      <c r="P33" s="49"/>
      <c r="Q33" s="55">
        <f t="shared" si="9"/>
        <v>0.16088060965283657</v>
      </c>
      <c r="R33" s="49"/>
      <c r="AB33" s="55">
        <f t="shared" si="10"/>
        <v>5.1188299817184202E-3</v>
      </c>
    </row>
    <row r="34" spans="2:28" s="48" customFormat="1" x14ac:dyDescent="0.2">
      <c r="B34" s="50" t="s">
        <v>121</v>
      </c>
      <c r="D34" s="49"/>
      <c r="F34" s="49"/>
      <c r="H34" s="49"/>
      <c r="J34" s="49"/>
      <c r="L34" s="49"/>
      <c r="N34" s="49"/>
      <c r="P34" s="49"/>
      <c r="Q34" s="55">
        <f t="shared" si="9"/>
        <v>-0.5</v>
      </c>
      <c r="R34" s="49"/>
      <c r="AB34" s="55">
        <f t="shared" si="10"/>
        <v>-0.6</v>
      </c>
    </row>
    <row r="35" spans="2:28" s="45" customFormat="1" x14ac:dyDescent="0.2">
      <c r="B35" s="45" t="s">
        <v>102</v>
      </c>
      <c r="D35" s="79"/>
      <c r="F35" s="79"/>
      <c r="H35" s="79"/>
      <c r="J35" s="79"/>
      <c r="L35" s="79"/>
      <c r="N35" s="79"/>
      <c r="P35" s="79">
        <f>P10/O10-1</f>
        <v>8.5481682496607814E-2</v>
      </c>
      <c r="Q35" s="45">
        <f>Q10/P10-1</f>
        <v>0</v>
      </c>
      <c r="R35" s="79"/>
      <c r="V35" s="80" t="s">
        <v>163</v>
      </c>
      <c r="W35" s="80" t="s">
        <v>163</v>
      </c>
      <c r="X35" s="80" t="s">
        <v>163</v>
      </c>
      <c r="Y35" s="80" t="s">
        <v>163</v>
      </c>
      <c r="Z35" s="80" t="s">
        <v>163</v>
      </c>
      <c r="AA35" s="80" t="s">
        <v>163</v>
      </c>
      <c r="AB35" s="80" t="s">
        <v>163</v>
      </c>
    </row>
    <row r="37" spans="2:28" x14ac:dyDescent="0.2">
      <c r="B37" s="1" t="s">
        <v>103</v>
      </c>
      <c r="O37" s="46">
        <f>O12/O10</f>
        <v>0.15778251599147122</v>
      </c>
      <c r="P37" s="47"/>
      <c r="Q37" s="46">
        <f>Q12/Q10</f>
        <v>0.18964285714285714</v>
      </c>
      <c r="AA37" s="46">
        <f>AA12/AA10</f>
        <v>-1.6273605430336784E-2</v>
      </c>
      <c r="AB37" s="46">
        <f>AB12/AB10</f>
        <v>0.19040827241932609</v>
      </c>
    </row>
    <row r="38" spans="2:28" x14ac:dyDescent="0.2">
      <c r="B38" s="1" t="s">
        <v>104</v>
      </c>
      <c r="O38" s="46">
        <f>O16/O10</f>
        <v>7.3657685597984107E-3</v>
      </c>
      <c r="P38" s="47"/>
      <c r="Q38" s="46">
        <f>Q16/Q10</f>
        <v>3.982142857142857E-2</v>
      </c>
      <c r="AA38" s="46">
        <f>AA16/AA10</f>
        <v>-0.17161256635627883</v>
      </c>
      <c r="AB38" s="46">
        <f>AB16/AB10</f>
        <v>4.5730076662506683E-2</v>
      </c>
    </row>
    <row r="39" spans="2:28" x14ac:dyDescent="0.2">
      <c r="B39" s="1" t="s">
        <v>105</v>
      </c>
      <c r="O39" s="46">
        <f>O26/O10</f>
        <v>7.617755378949409E-2</v>
      </c>
      <c r="P39" s="47"/>
      <c r="Q39" s="46">
        <f>Q26/Q10</f>
        <v>-0.27767857142857144</v>
      </c>
      <c r="AA39" s="46">
        <f>AA26/AA10</f>
        <v>-0.27578104603602821</v>
      </c>
      <c r="AB39" s="46">
        <f>AB26/AB10</f>
        <v>1.0786236405776431E-2</v>
      </c>
    </row>
    <row r="40" spans="2:28" x14ac:dyDescent="0.2">
      <c r="B40" s="1" t="s">
        <v>106</v>
      </c>
      <c r="O40" s="46">
        <f>O22/O21</f>
        <v>2.4561403508771931</v>
      </c>
      <c r="P40" s="47"/>
      <c r="Q40" s="46">
        <f>Q22/Q21</f>
        <v>-8.1527936145952107E-2</v>
      </c>
      <c r="AA40" s="46">
        <f>AA22/AA21</f>
        <v>0.10789567702750982</v>
      </c>
      <c r="AB40" s="46">
        <f>AB22/AB21</f>
        <v>-1.4217687074829932</v>
      </c>
    </row>
    <row r="42" spans="2:28" s="46" customFormat="1" x14ac:dyDescent="0.2">
      <c r="B42" s="46" t="s">
        <v>156</v>
      </c>
      <c r="D42" s="47"/>
      <c r="F42" s="47"/>
      <c r="H42" s="47"/>
      <c r="J42" s="47"/>
      <c r="L42" s="47"/>
      <c r="N42" s="47"/>
      <c r="O42" s="46">
        <f>O14/O10</f>
        <v>7.5596045745299476E-2</v>
      </c>
      <c r="P42" s="47"/>
      <c r="Q42" s="46">
        <f>Q14/Q10</f>
        <v>6.6607142857142851E-2</v>
      </c>
      <c r="R42" s="47"/>
    </row>
    <row r="43" spans="2:28" s="55" customFormat="1" x14ac:dyDescent="0.2">
      <c r="B43" s="55" t="s">
        <v>157</v>
      </c>
      <c r="D43" s="61"/>
      <c r="F43" s="61"/>
      <c r="H43" s="61"/>
      <c r="J43" s="61"/>
      <c r="L43" s="61"/>
      <c r="N43" s="61"/>
      <c r="P43" s="61"/>
      <c r="Q43" s="55">
        <f>Q14/O14-1</f>
        <v>-4.3589743589743546E-2</v>
      </c>
      <c r="R43" s="61"/>
    </row>
    <row r="44" spans="2:28" s="46" customFormat="1" x14ac:dyDescent="0.2">
      <c r="D44" s="47"/>
      <c r="F44" s="47"/>
      <c r="H44" s="47"/>
      <c r="J44" s="47"/>
      <c r="L44" s="47"/>
      <c r="N44" s="47"/>
      <c r="P44" s="47"/>
      <c r="R44" s="47"/>
    </row>
    <row r="45" spans="2:28" s="46" customFormat="1" x14ac:dyDescent="0.2">
      <c r="D45" s="47"/>
      <c r="F45" s="47"/>
      <c r="H45" s="47"/>
      <c r="J45" s="47"/>
      <c r="L45" s="47"/>
      <c r="N45" s="47"/>
      <c r="P45" s="47"/>
      <c r="R45" s="47"/>
    </row>
    <row r="47" spans="2:28" x14ac:dyDescent="0.2">
      <c r="B47" s="40" t="s">
        <v>107</v>
      </c>
    </row>
    <row r="48" spans="2:28" s="43" customFormat="1" x14ac:dyDescent="0.2">
      <c r="B48" s="43" t="s">
        <v>122</v>
      </c>
      <c r="D48" s="44"/>
      <c r="F48" s="44"/>
      <c r="H48" s="44"/>
      <c r="J48" s="44"/>
      <c r="L48" s="44"/>
      <c r="N48" s="44"/>
      <c r="O48" s="43">
        <v>4041</v>
      </c>
      <c r="P48" s="44"/>
      <c r="Q48" s="43">
        <v>4054</v>
      </c>
      <c r="R48" s="44"/>
    </row>
    <row r="49" spans="2:18" s="43" customFormat="1" x14ac:dyDescent="0.2">
      <c r="B49" s="43" t="s">
        <v>123</v>
      </c>
      <c r="D49" s="44"/>
      <c r="F49" s="44"/>
      <c r="H49" s="44"/>
      <c r="J49" s="44"/>
      <c r="L49" s="44"/>
      <c r="N49" s="44"/>
      <c r="O49" s="43">
        <v>3917</v>
      </c>
      <c r="P49" s="44"/>
      <c r="Q49" s="43">
        <v>3899</v>
      </c>
      <c r="R49" s="44"/>
    </row>
    <row r="50" spans="2:18" s="43" customFormat="1" x14ac:dyDescent="0.2">
      <c r="B50" s="43" t="s">
        <v>124</v>
      </c>
      <c r="D50" s="44"/>
      <c r="F50" s="44"/>
      <c r="H50" s="44"/>
      <c r="J50" s="44"/>
      <c r="L50" s="44"/>
      <c r="N50" s="44"/>
      <c r="O50" s="43">
        <v>1203</v>
      </c>
      <c r="P50" s="44"/>
      <c r="Q50" s="43">
        <v>1116</v>
      </c>
      <c r="R50" s="44"/>
    </row>
    <row r="51" spans="2:18" s="43" customFormat="1" x14ac:dyDescent="0.2">
      <c r="B51" s="43" t="s">
        <v>126</v>
      </c>
      <c r="D51" s="44"/>
      <c r="F51" s="44"/>
      <c r="H51" s="44"/>
      <c r="J51" s="44"/>
      <c r="L51" s="44"/>
      <c r="N51" s="44"/>
      <c r="O51" s="43">
        <v>404</v>
      </c>
      <c r="P51" s="44"/>
      <c r="Q51" s="43">
        <v>466</v>
      </c>
      <c r="R51" s="44"/>
    </row>
    <row r="52" spans="2:18" s="43" customFormat="1" x14ac:dyDescent="0.2">
      <c r="B52" s="43" t="s">
        <v>125</v>
      </c>
      <c r="D52" s="44"/>
      <c r="F52" s="44"/>
      <c r="H52" s="44"/>
      <c r="J52" s="44"/>
      <c r="L52" s="44"/>
      <c r="N52" s="44"/>
      <c r="O52" s="43">
        <v>36</v>
      </c>
      <c r="P52" s="44"/>
      <c r="Q52" s="43">
        <v>36</v>
      </c>
      <c r="R52" s="44"/>
    </row>
    <row r="53" spans="2:18" s="41" customFormat="1" x14ac:dyDescent="0.2">
      <c r="B53" s="41" t="s">
        <v>127</v>
      </c>
      <c r="D53" s="42"/>
      <c r="F53" s="42"/>
      <c r="H53" s="42"/>
      <c r="J53" s="42"/>
      <c r="L53" s="42"/>
      <c r="N53" s="42"/>
      <c r="O53" s="41">
        <v>361</v>
      </c>
      <c r="P53" s="42"/>
      <c r="Q53" s="41">
        <v>433</v>
      </c>
      <c r="R53" s="42"/>
    </row>
    <row r="54" spans="2:18" s="43" customFormat="1" x14ac:dyDescent="0.2">
      <c r="B54" s="43" t="s">
        <v>128</v>
      </c>
      <c r="D54" s="44"/>
      <c r="F54" s="44"/>
      <c r="H54" s="44"/>
      <c r="J54" s="44"/>
      <c r="L54" s="44"/>
      <c r="N54" s="44"/>
      <c r="O54" s="43">
        <v>2249</v>
      </c>
      <c r="P54" s="44"/>
      <c r="Q54" s="43">
        <v>2433</v>
      </c>
      <c r="R54" s="44"/>
    </row>
    <row r="55" spans="2:18" s="43" customFormat="1" x14ac:dyDescent="0.2">
      <c r="B55" s="43" t="s">
        <v>129</v>
      </c>
      <c r="D55" s="44"/>
      <c r="F55" s="44"/>
      <c r="H55" s="44"/>
      <c r="J55" s="44"/>
      <c r="L55" s="44"/>
      <c r="N55" s="44"/>
      <c r="O55" s="43">
        <v>1148</v>
      </c>
      <c r="P55" s="44"/>
      <c r="Q55" s="43">
        <v>1157</v>
      </c>
      <c r="R55" s="44"/>
    </row>
    <row r="56" spans="2:18" s="43" customFormat="1" x14ac:dyDescent="0.2">
      <c r="B56" s="43" t="s">
        <v>130</v>
      </c>
      <c r="C56" s="43">
        <f t="shared" ref="C56:P56" si="11">SUM(C48:C55)</f>
        <v>0</v>
      </c>
      <c r="D56" s="44">
        <f t="shared" si="11"/>
        <v>0</v>
      </c>
      <c r="E56" s="43">
        <f t="shared" si="11"/>
        <v>0</v>
      </c>
      <c r="F56" s="44">
        <f t="shared" si="11"/>
        <v>0</v>
      </c>
      <c r="G56" s="43">
        <f t="shared" si="11"/>
        <v>0</v>
      </c>
      <c r="H56" s="44">
        <f t="shared" si="11"/>
        <v>0</v>
      </c>
      <c r="I56" s="43">
        <f t="shared" si="11"/>
        <v>0</v>
      </c>
      <c r="J56" s="44">
        <f t="shared" si="11"/>
        <v>0</v>
      </c>
      <c r="K56" s="43">
        <f t="shared" si="11"/>
        <v>0</v>
      </c>
      <c r="L56" s="44">
        <f t="shared" si="11"/>
        <v>0</v>
      </c>
      <c r="M56" s="43">
        <f t="shared" si="11"/>
        <v>0</v>
      </c>
      <c r="N56" s="44">
        <f t="shared" si="11"/>
        <v>0</v>
      </c>
      <c r="O56" s="43">
        <f t="shared" si="11"/>
        <v>13359</v>
      </c>
      <c r="P56" s="44">
        <f t="shared" si="11"/>
        <v>0</v>
      </c>
      <c r="Q56" s="43">
        <f>SUM(Q48:Q55)</f>
        <v>13594</v>
      </c>
      <c r="R56" s="44"/>
    </row>
    <row r="57" spans="2:18" s="43" customFormat="1" x14ac:dyDescent="0.2">
      <c r="B57" s="43" t="s">
        <v>131</v>
      </c>
      <c r="D57" s="44"/>
      <c r="F57" s="44"/>
      <c r="H57" s="44"/>
      <c r="J57" s="44"/>
      <c r="L57" s="44"/>
      <c r="N57" s="44"/>
      <c r="O57" s="43">
        <v>3666</v>
      </c>
      <c r="P57" s="44"/>
      <c r="Q57" s="43">
        <v>4446</v>
      </c>
      <c r="R57" s="44"/>
    </row>
    <row r="58" spans="2:18" s="43" customFormat="1" x14ac:dyDescent="0.2">
      <c r="B58" s="43" t="s">
        <v>132</v>
      </c>
      <c r="D58" s="44"/>
      <c r="F58" s="44"/>
      <c r="H58" s="44"/>
      <c r="J58" s="44"/>
      <c r="L58" s="44"/>
      <c r="N58" s="44"/>
      <c r="O58" s="43">
        <v>5383</v>
      </c>
      <c r="P58" s="44"/>
      <c r="Q58" s="43">
        <v>5993</v>
      </c>
      <c r="R58" s="44"/>
    </row>
    <row r="59" spans="2:18" s="43" customFormat="1" x14ac:dyDescent="0.2">
      <c r="B59" s="43" t="s">
        <v>133</v>
      </c>
      <c r="D59" s="44"/>
      <c r="F59" s="44"/>
      <c r="H59" s="44"/>
      <c r="J59" s="44"/>
      <c r="L59" s="44"/>
      <c r="N59" s="44"/>
      <c r="O59" s="43">
        <v>1473</v>
      </c>
      <c r="P59" s="44"/>
      <c r="Q59" s="43">
        <v>1498</v>
      </c>
      <c r="R59" s="44"/>
    </row>
    <row r="60" spans="2:18" s="43" customFormat="1" x14ac:dyDescent="0.2">
      <c r="B60" s="43" t="s">
        <v>95</v>
      </c>
      <c r="D60" s="44"/>
      <c r="F60" s="44"/>
      <c r="H60" s="44"/>
      <c r="J60" s="44"/>
      <c r="L60" s="44"/>
      <c r="N60" s="44"/>
      <c r="O60" s="43">
        <v>90</v>
      </c>
      <c r="P60" s="44"/>
      <c r="Q60" s="43">
        <v>97</v>
      </c>
      <c r="R60" s="44"/>
    </row>
    <row r="61" spans="2:18" s="41" customFormat="1" x14ac:dyDescent="0.2">
      <c r="B61" s="41" t="s">
        <v>127</v>
      </c>
      <c r="D61" s="42"/>
      <c r="F61" s="42"/>
      <c r="H61" s="42"/>
      <c r="J61" s="42"/>
      <c r="L61" s="42"/>
      <c r="N61" s="42"/>
      <c r="O61" s="41">
        <v>46</v>
      </c>
      <c r="P61" s="42"/>
      <c r="Q61" s="41">
        <v>136</v>
      </c>
      <c r="R61" s="42"/>
    </row>
    <row r="62" spans="2:18" s="41" customFormat="1" x14ac:dyDescent="0.2">
      <c r="B62" s="41" t="s">
        <v>134</v>
      </c>
      <c r="D62" s="42"/>
      <c r="F62" s="42"/>
      <c r="H62" s="42"/>
      <c r="J62" s="42"/>
      <c r="L62" s="42"/>
      <c r="N62" s="42"/>
      <c r="O62" s="41">
        <v>8</v>
      </c>
      <c r="P62" s="42"/>
      <c r="Q62" s="41">
        <v>1</v>
      </c>
      <c r="R62" s="42"/>
    </row>
    <row r="63" spans="2:18" s="41" customFormat="1" x14ac:dyDescent="0.2">
      <c r="B63" s="41" t="s">
        <v>6</v>
      </c>
      <c r="D63" s="42"/>
      <c r="F63" s="42"/>
      <c r="H63" s="42"/>
      <c r="J63" s="42"/>
      <c r="L63" s="42"/>
      <c r="N63" s="42"/>
      <c r="O63" s="41">
        <v>2621</v>
      </c>
      <c r="P63" s="42"/>
      <c r="Q63" s="41">
        <v>2747</v>
      </c>
      <c r="R63" s="42"/>
    </row>
    <row r="64" spans="2:18" s="43" customFormat="1" x14ac:dyDescent="0.2">
      <c r="B64" s="43" t="s">
        <v>135</v>
      </c>
      <c r="D64" s="44"/>
      <c r="F64" s="44"/>
      <c r="H64" s="44"/>
      <c r="J64" s="44"/>
      <c r="L64" s="44"/>
      <c r="N64" s="44"/>
      <c r="O64" s="43">
        <v>2028</v>
      </c>
      <c r="P64" s="44"/>
      <c r="Q64" s="43">
        <v>2101</v>
      </c>
      <c r="R64" s="44"/>
    </row>
    <row r="65" spans="2:18" s="43" customFormat="1" x14ac:dyDescent="0.2">
      <c r="B65" s="43" t="s">
        <v>136</v>
      </c>
      <c r="C65" s="43">
        <f t="shared" ref="C65:P65" si="12">SUM(C57:C64)+C56</f>
        <v>0</v>
      </c>
      <c r="D65" s="44">
        <f t="shared" si="12"/>
        <v>0</v>
      </c>
      <c r="E65" s="43">
        <f t="shared" si="12"/>
        <v>0</v>
      </c>
      <c r="F65" s="44">
        <f t="shared" si="12"/>
        <v>0</v>
      </c>
      <c r="G65" s="43">
        <f t="shared" si="12"/>
        <v>0</v>
      </c>
      <c r="H65" s="44">
        <f t="shared" si="12"/>
        <v>0</v>
      </c>
      <c r="I65" s="43">
        <f t="shared" si="12"/>
        <v>0</v>
      </c>
      <c r="J65" s="44">
        <f t="shared" si="12"/>
        <v>0</v>
      </c>
      <c r="K65" s="43">
        <f t="shared" si="12"/>
        <v>0</v>
      </c>
      <c r="L65" s="44">
        <f t="shared" si="12"/>
        <v>0</v>
      </c>
      <c r="M65" s="43">
        <f t="shared" si="12"/>
        <v>0</v>
      </c>
      <c r="N65" s="44">
        <f t="shared" si="12"/>
        <v>0</v>
      </c>
      <c r="O65" s="43">
        <f t="shared" si="12"/>
        <v>28674</v>
      </c>
      <c r="P65" s="44">
        <f t="shared" si="12"/>
        <v>0</v>
      </c>
      <c r="Q65" s="43">
        <f>SUM(Q57:Q64)+Q56</f>
        <v>30613</v>
      </c>
      <c r="R65" s="44"/>
    </row>
    <row r="66" spans="2:18" s="43" customFormat="1" x14ac:dyDescent="0.2">
      <c r="D66" s="44"/>
      <c r="F66" s="44"/>
      <c r="H66" s="44"/>
      <c r="J66" s="44"/>
      <c r="L66" s="44"/>
      <c r="N66" s="44"/>
      <c r="P66" s="44"/>
      <c r="R66" s="44"/>
    </row>
    <row r="67" spans="2:18" s="41" customFormat="1" x14ac:dyDescent="0.2">
      <c r="B67" s="41" t="s">
        <v>137</v>
      </c>
      <c r="D67" s="42"/>
      <c r="F67" s="42"/>
      <c r="H67" s="42"/>
      <c r="J67" s="42"/>
      <c r="L67" s="42"/>
      <c r="N67" s="42"/>
      <c r="O67" s="41">
        <v>279</v>
      </c>
      <c r="P67" s="42"/>
      <c r="Q67" s="41">
        <v>321</v>
      </c>
      <c r="R67" s="42"/>
    </row>
    <row r="68" spans="2:18" s="41" customFormat="1" x14ac:dyDescent="0.2">
      <c r="B68" s="41" t="s">
        <v>138</v>
      </c>
      <c r="D68" s="42"/>
      <c r="F68" s="42"/>
      <c r="H68" s="42"/>
      <c r="J68" s="42"/>
      <c r="L68" s="42"/>
      <c r="N68" s="42"/>
      <c r="O68" s="41">
        <v>689</v>
      </c>
      <c r="P68" s="42"/>
      <c r="Q68" s="41">
        <v>992</v>
      </c>
      <c r="R68" s="42"/>
    </row>
    <row r="69" spans="2:18" s="43" customFormat="1" x14ac:dyDescent="0.2">
      <c r="B69" s="43" t="s">
        <v>139</v>
      </c>
      <c r="D69" s="44"/>
      <c r="F69" s="44"/>
      <c r="H69" s="44"/>
      <c r="J69" s="44"/>
      <c r="L69" s="44"/>
      <c r="N69" s="44"/>
      <c r="O69" s="43">
        <v>6016</v>
      </c>
      <c r="P69" s="44"/>
      <c r="Q69" s="43">
        <v>6681</v>
      </c>
      <c r="R69" s="44"/>
    </row>
    <row r="70" spans="2:18" s="43" customFormat="1" x14ac:dyDescent="0.2">
      <c r="B70" s="43" t="s">
        <v>140</v>
      </c>
      <c r="D70" s="44"/>
      <c r="F70" s="44"/>
      <c r="H70" s="44"/>
      <c r="J70" s="44"/>
      <c r="L70" s="44"/>
      <c r="N70" s="44"/>
      <c r="O70" s="43">
        <v>3599</v>
      </c>
      <c r="P70" s="44"/>
      <c r="Q70" s="43">
        <v>4214</v>
      </c>
      <c r="R70" s="44"/>
    </row>
    <row r="71" spans="2:18" s="43" customFormat="1" x14ac:dyDescent="0.2">
      <c r="B71" s="43" t="s">
        <v>143</v>
      </c>
      <c r="D71" s="44"/>
      <c r="F71" s="44"/>
      <c r="H71" s="44"/>
      <c r="J71" s="44"/>
      <c r="L71" s="44"/>
      <c r="N71" s="44"/>
      <c r="O71" s="43">
        <v>101</v>
      </c>
      <c r="P71" s="44"/>
      <c r="Q71" s="43">
        <v>113</v>
      </c>
      <c r="R71" s="44"/>
    </row>
    <row r="72" spans="2:18" s="43" customFormat="1" x14ac:dyDescent="0.2">
      <c r="B72" s="43" t="s">
        <v>141</v>
      </c>
      <c r="D72" s="44"/>
      <c r="F72" s="44"/>
      <c r="H72" s="44"/>
      <c r="J72" s="44"/>
      <c r="L72" s="44"/>
      <c r="N72" s="44"/>
      <c r="O72" s="43">
        <v>475</v>
      </c>
      <c r="P72" s="44"/>
      <c r="Q72" s="43">
        <v>567</v>
      </c>
      <c r="R72" s="44"/>
    </row>
    <row r="73" spans="2:18" s="43" customFormat="1" x14ac:dyDescent="0.2">
      <c r="B73" s="43" t="s">
        <v>144</v>
      </c>
      <c r="C73" s="43">
        <f t="shared" ref="C73:P73" si="13">SUM(C67:C72)</f>
        <v>0</v>
      </c>
      <c r="D73" s="44">
        <f t="shared" si="13"/>
        <v>0</v>
      </c>
      <c r="E73" s="43">
        <f t="shared" si="13"/>
        <v>0</v>
      </c>
      <c r="F73" s="44">
        <f t="shared" si="13"/>
        <v>0</v>
      </c>
      <c r="G73" s="43">
        <f t="shared" si="13"/>
        <v>0</v>
      </c>
      <c r="H73" s="44">
        <f t="shared" si="13"/>
        <v>0</v>
      </c>
      <c r="I73" s="43">
        <f t="shared" si="13"/>
        <v>0</v>
      </c>
      <c r="J73" s="44">
        <f t="shared" si="13"/>
        <v>0</v>
      </c>
      <c r="K73" s="43">
        <f t="shared" si="13"/>
        <v>0</v>
      </c>
      <c r="L73" s="44">
        <f t="shared" si="13"/>
        <v>0</v>
      </c>
      <c r="M73" s="43">
        <f t="shared" si="13"/>
        <v>0</v>
      </c>
      <c r="N73" s="44">
        <f t="shared" si="13"/>
        <v>0</v>
      </c>
      <c r="O73" s="43">
        <f t="shared" si="13"/>
        <v>11159</v>
      </c>
      <c r="P73" s="44">
        <f t="shared" si="13"/>
        <v>0</v>
      </c>
      <c r="Q73" s="43">
        <f>SUM(Q67:Q72)</f>
        <v>12888</v>
      </c>
      <c r="R73" s="44"/>
    </row>
    <row r="74" spans="2:18" s="41" customFormat="1" x14ac:dyDescent="0.2">
      <c r="B74" s="41" t="s">
        <v>137</v>
      </c>
      <c r="D74" s="42"/>
      <c r="F74" s="42"/>
      <c r="H74" s="42"/>
      <c r="J74" s="42"/>
      <c r="L74" s="42"/>
      <c r="N74" s="42"/>
      <c r="O74" s="41">
        <v>7497</v>
      </c>
      <c r="P74" s="42"/>
      <c r="Q74" s="41">
        <v>7655</v>
      </c>
      <c r="R74" s="42"/>
    </row>
    <row r="75" spans="2:18" s="41" customFormat="1" x14ac:dyDescent="0.2">
      <c r="B75" s="41" t="s">
        <v>138</v>
      </c>
      <c r="D75" s="42"/>
      <c r="F75" s="42"/>
      <c r="H75" s="42"/>
      <c r="J75" s="42"/>
      <c r="L75" s="42"/>
      <c r="N75" s="42"/>
      <c r="O75" s="41">
        <v>2715</v>
      </c>
      <c r="P75" s="42"/>
      <c r="Q75" s="41">
        <v>3478</v>
      </c>
      <c r="R75" s="42"/>
    </row>
    <row r="76" spans="2:18" s="43" customFormat="1" x14ac:dyDescent="0.2">
      <c r="B76" s="43" t="s">
        <v>139</v>
      </c>
      <c r="D76" s="44"/>
      <c r="F76" s="44"/>
      <c r="H76" s="44"/>
      <c r="J76" s="44"/>
      <c r="L76" s="44"/>
      <c r="N76" s="44"/>
      <c r="O76" s="43">
        <v>1575</v>
      </c>
      <c r="P76" s="44"/>
      <c r="Q76" s="43">
        <v>1888</v>
      </c>
      <c r="R76" s="44"/>
    </row>
    <row r="77" spans="2:18" s="43" customFormat="1" x14ac:dyDescent="0.2">
      <c r="B77" s="43" t="s">
        <v>140</v>
      </c>
      <c r="D77" s="44"/>
      <c r="F77" s="44"/>
      <c r="H77" s="44"/>
      <c r="J77" s="44"/>
      <c r="L77" s="44"/>
      <c r="N77" s="44"/>
      <c r="O77" s="43">
        <v>6710</v>
      </c>
      <c r="P77" s="44"/>
      <c r="Q77" s="43">
        <v>6930</v>
      </c>
      <c r="R77" s="44"/>
    </row>
    <row r="78" spans="2:18" s="43" customFormat="1" x14ac:dyDescent="0.2">
      <c r="B78" s="43" t="s">
        <v>128</v>
      </c>
      <c r="D78" s="44"/>
      <c r="F78" s="44"/>
      <c r="H78" s="44"/>
      <c r="J78" s="44"/>
      <c r="L78" s="44"/>
      <c r="N78" s="44"/>
      <c r="O78" s="43">
        <v>451</v>
      </c>
      <c r="P78" s="44"/>
      <c r="Q78" s="43">
        <v>464</v>
      </c>
      <c r="R78" s="44"/>
    </row>
    <row r="79" spans="2:18" s="43" customFormat="1" x14ac:dyDescent="0.2">
      <c r="B79" s="43" t="s">
        <v>141</v>
      </c>
      <c r="D79" s="44"/>
      <c r="F79" s="44"/>
      <c r="H79" s="44"/>
      <c r="J79" s="44"/>
      <c r="L79" s="44"/>
      <c r="N79" s="44"/>
      <c r="O79" s="43">
        <v>1107</v>
      </c>
      <c r="P79" s="44"/>
      <c r="Q79" s="43">
        <v>1681</v>
      </c>
      <c r="R79" s="44"/>
    </row>
    <row r="80" spans="2:18" s="43" customFormat="1" x14ac:dyDescent="0.2">
      <c r="B80" s="43" t="s">
        <v>145</v>
      </c>
      <c r="D80" s="44"/>
      <c r="F80" s="44"/>
      <c r="H80" s="44"/>
      <c r="J80" s="44"/>
      <c r="L80" s="44"/>
      <c r="N80" s="44"/>
      <c r="O80" s="43">
        <v>1373</v>
      </c>
      <c r="P80" s="44"/>
      <c r="Q80" s="43">
        <v>1109</v>
      </c>
      <c r="R80" s="44"/>
    </row>
    <row r="81" spans="2:18" s="43" customFormat="1" x14ac:dyDescent="0.2">
      <c r="B81" s="43" t="s">
        <v>142</v>
      </c>
      <c r="D81" s="44"/>
      <c r="F81" s="44"/>
      <c r="H81" s="44"/>
      <c r="J81" s="44"/>
      <c r="L81" s="44"/>
      <c r="N81" s="44"/>
      <c r="O81" s="43">
        <v>723</v>
      </c>
      <c r="P81" s="44"/>
      <c r="Q81" s="43">
        <v>781</v>
      </c>
      <c r="R81" s="44"/>
    </row>
    <row r="82" spans="2:18" s="43" customFormat="1" x14ac:dyDescent="0.2">
      <c r="B82" s="43" t="s">
        <v>147</v>
      </c>
      <c r="C82" s="43">
        <f t="shared" ref="C82:P82" si="14">C73+SUM(C74:C81)</f>
        <v>0</v>
      </c>
      <c r="D82" s="44">
        <f t="shared" si="14"/>
        <v>0</v>
      </c>
      <c r="E82" s="43">
        <f t="shared" si="14"/>
        <v>0</v>
      </c>
      <c r="F82" s="44">
        <f t="shared" si="14"/>
        <v>0</v>
      </c>
      <c r="G82" s="43">
        <f t="shared" si="14"/>
        <v>0</v>
      </c>
      <c r="H82" s="44">
        <f t="shared" si="14"/>
        <v>0</v>
      </c>
      <c r="I82" s="43">
        <f t="shared" si="14"/>
        <v>0</v>
      </c>
      <c r="J82" s="44">
        <f t="shared" si="14"/>
        <v>0</v>
      </c>
      <c r="K82" s="43">
        <f t="shared" si="14"/>
        <v>0</v>
      </c>
      <c r="L82" s="44">
        <f t="shared" si="14"/>
        <v>0</v>
      </c>
      <c r="M82" s="43">
        <f t="shared" si="14"/>
        <v>0</v>
      </c>
      <c r="N82" s="44">
        <f t="shared" si="14"/>
        <v>0</v>
      </c>
      <c r="O82" s="43">
        <f t="shared" si="14"/>
        <v>33310</v>
      </c>
      <c r="P82" s="44">
        <f t="shared" si="14"/>
        <v>0</v>
      </c>
      <c r="Q82" s="43">
        <f>Q73+SUM(Q74:Q81)</f>
        <v>36874</v>
      </c>
      <c r="R82" s="44"/>
    </row>
    <row r="83" spans="2:18" s="43" customFormat="1" x14ac:dyDescent="0.2">
      <c r="D83" s="44"/>
      <c r="F83" s="44"/>
      <c r="H83" s="44"/>
      <c r="J83" s="44"/>
      <c r="L83" s="44"/>
      <c r="N83" s="44"/>
      <c r="P83" s="44"/>
      <c r="R83" s="44"/>
    </row>
    <row r="84" spans="2:18" s="43" customFormat="1" x14ac:dyDescent="0.2">
      <c r="B84" s="43" t="s">
        <v>146</v>
      </c>
      <c r="D84" s="44"/>
      <c r="F84" s="44"/>
      <c r="H84" s="44"/>
      <c r="J84" s="44"/>
      <c r="L84" s="44"/>
      <c r="N84" s="44"/>
      <c r="O84" s="43">
        <v>-4636</v>
      </c>
      <c r="P84" s="44"/>
      <c r="Q84" s="43">
        <v>-6261</v>
      </c>
      <c r="R84" s="44"/>
    </row>
    <row r="85" spans="2:18" s="43" customFormat="1" x14ac:dyDescent="0.2">
      <c r="B85" s="43" t="s">
        <v>148</v>
      </c>
      <c r="D85" s="44"/>
      <c r="F85" s="44"/>
      <c r="H85" s="44"/>
      <c r="J85" s="44"/>
      <c r="L85" s="44"/>
      <c r="N85" s="44"/>
      <c r="O85" s="43">
        <f>O84+O82</f>
        <v>28674</v>
      </c>
      <c r="P85" s="44"/>
      <c r="Q85" s="43">
        <f>Q84+Q82</f>
        <v>30613</v>
      </c>
      <c r="R85" s="44"/>
    </row>
    <row r="87" spans="2:18" s="43" customFormat="1" x14ac:dyDescent="0.2">
      <c r="B87" s="43" t="s">
        <v>149</v>
      </c>
      <c r="C87" s="43">
        <f t="shared" ref="C87:P87" si="15">C65-C82</f>
        <v>0</v>
      </c>
      <c r="D87" s="44">
        <f t="shared" si="15"/>
        <v>0</v>
      </c>
      <c r="E87" s="43">
        <f t="shared" si="15"/>
        <v>0</v>
      </c>
      <c r="F87" s="44">
        <f t="shared" si="15"/>
        <v>0</v>
      </c>
      <c r="G87" s="43">
        <f t="shared" si="15"/>
        <v>0</v>
      </c>
      <c r="H87" s="44">
        <f t="shared" si="15"/>
        <v>0</v>
      </c>
      <c r="I87" s="43">
        <f t="shared" si="15"/>
        <v>0</v>
      </c>
      <c r="J87" s="44">
        <f t="shared" si="15"/>
        <v>0</v>
      </c>
      <c r="K87" s="43">
        <f t="shared" si="15"/>
        <v>0</v>
      </c>
      <c r="L87" s="44">
        <f t="shared" si="15"/>
        <v>0</v>
      </c>
      <c r="M87" s="43">
        <f t="shared" si="15"/>
        <v>0</v>
      </c>
      <c r="N87" s="44">
        <f t="shared" si="15"/>
        <v>0</v>
      </c>
      <c r="O87" s="43">
        <f t="shared" si="15"/>
        <v>-4636</v>
      </c>
      <c r="P87" s="44">
        <f t="shared" si="15"/>
        <v>0</v>
      </c>
      <c r="Q87" s="43">
        <f>Q65-Q82</f>
        <v>-6261</v>
      </c>
      <c r="R87" s="44"/>
    </row>
    <row r="88" spans="2:18" x14ac:dyDescent="0.2">
      <c r="B88" s="1" t="s">
        <v>150</v>
      </c>
      <c r="O88" s="1">
        <f>O87/O28</f>
        <v>-0.55647581322770379</v>
      </c>
      <c r="Q88" s="1">
        <f>Q87/Q28</f>
        <v>-0.75026962252846019</v>
      </c>
    </row>
    <row r="90" spans="2:18" s="52" customFormat="1" x14ac:dyDescent="0.2">
      <c r="B90" s="52" t="s">
        <v>6</v>
      </c>
      <c r="C90" s="52">
        <f>C53+SUM(C61:C63)</f>
        <v>0</v>
      </c>
      <c r="D90" s="54"/>
      <c r="E90" s="52">
        <f>E53+SUM(E61:E63)</f>
        <v>0</v>
      </c>
      <c r="F90" s="54"/>
      <c r="G90" s="52">
        <f>G53+SUM(G61:G63)</f>
        <v>0</v>
      </c>
      <c r="H90" s="54"/>
      <c r="I90" s="52">
        <f>I53+SUM(I61:I63)</f>
        <v>0</v>
      </c>
      <c r="J90" s="54"/>
      <c r="K90" s="52">
        <f>K53+SUM(K61:K63)</f>
        <v>0</v>
      </c>
      <c r="L90" s="54"/>
      <c r="M90" s="52">
        <f>M53+SUM(M61:M63)</f>
        <v>0</v>
      </c>
      <c r="N90" s="54"/>
      <c r="O90" s="52">
        <f>O53+SUM(O61:O63)</f>
        <v>3036</v>
      </c>
      <c r="P90" s="54"/>
      <c r="Q90" s="52">
        <f>Q53+SUM(Q61:Q63)</f>
        <v>3317</v>
      </c>
      <c r="R90" s="54"/>
    </row>
    <row r="91" spans="2:18" s="52" customFormat="1" x14ac:dyDescent="0.2">
      <c r="B91" s="52" t="s">
        <v>7</v>
      </c>
      <c r="D91" s="54"/>
      <c r="F91" s="54"/>
      <c r="H91" s="54"/>
      <c r="J91" s="54"/>
      <c r="L91" s="54"/>
      <c r="N91" s="54"/>
      <c r="O91" s="52">
        <f>SUM(O67:O68)+SUM(O74:O75)</f>
        <v>11180</v>
      </c>
      <c r="P91" s="54"/>
      <c r="Q91" s="52">
        <f>SUM(Q67:Q68)+SUM(Q74:Q75)</f>
        <v>12446</v>
      </c>
      <c r="R91" s="54"/>
    </row>
    <row r="92" spans="2:18" s="43" customFormat="1" x14ac:dyDescent="0.2">
      <c r="B92" s="43" t="s">
        <v>8</v>
      </c>
      <c r="C92" s="43">
        <f t="shared" ref="C92:Q92" si="16">C90-C91</f>
        <v>0</v>
      </c>
      <c r="D92" s="44">
        <f t="shared" si="16"/>
        <v>0</v>
      </c>
      <c r="E92" s="43">
        <f t="shared" si="16"/>
        <v>0</v>
      </c>
      <c r="F92" s="44">
        <f t="shared" si="16"/>
        <v>0</v>
      </c>
      <c r="G92" s="43">
        <f t="shared" si="16"/>
        <v>0</v>
      </c>
      <c r="H92" s="44">
        <f t="shared" si="16"/>
        <v>0</v>
      </c>
      <c r="I92" s="43">
        <f t="shared" si="16"/>
        <v>0</v>
      </c>
      <c r="J92" s="44">
        <f t="shared" si="16"/>
        <v>0</v>
      </c>
      <c r="K92" s="43">
        <f t="shared" si="16"/>
        <v>0</v>
      </c>
      <c r="L92" s="44">
        <f t="shared" si="16"/>
        <v>0</v>
      </c>
      <c r="M92" s="43">
        <f t="shared" si="16"/>
        <v>0</v>
      </c>
      <c r="N92" s="44">
        <f t="shared" si="16"/>
        <v>0</v>
      </c>
      <c r="O92" s="43">
        <f t="shared" si="16"/>
        <v>-8144</v>
      </c>
      <c r="P92" s="44">
        <f t="shared" si="16"/>
        <v>0</v>
      </c>
      <c r="Q92" s="43">
        <f t="shared" si="16"/>
        <v>-9129</v>
      </c>
      <c r="R92" s="44"/>
    </row>
    <row r="94" spans="2:18" s="56" customFormat="1" x14ac:dyDescent="0.2">
      <c r="B94" s="56" t="s">
        <v>151</v>
      </c>
      <c r="D94" s="57"/>
      <c r="F94" s="57"/>
      <c r="H94" s="57"/>
      <c r="J94" s="57"/>
      <c r="L94" s="57"/>
      <c r="N94" s="57"/>
      <c r="O94" s="56">
        <v>0.98919999999999997</v>
      </c>
      <c r="P94" s="57"/>
      <c r="Q94" s="56">
        <v>0.84199999999999997</v>
      </c>
      <c r="R94" s="57"/>
    </row>
    <row r="95" spans="2:18" s="43" customFormat="1" x14ac:dyDescent="0.2">
      <c r="B95" s="43" t="s">
        <v>5</v>
      </c>
      <c r="D95" s="44"/>
      <c r="F95" s="44"/>
      <c r="H95" s="44"/>
      <c r="J95" s="44"/>
      <c r="L95" s="44"/>
      <c r="N95" s="44"/>
      <c r="O95" s="43">
        <f>O94*O28</f>
        <v>8241.0252</v>
      </c>
      <c r="P95" s="44"/>
      <c r="Q95" s="43">
        <f>Q94*Q28</f>
        <v>7026.49</v>
      </c>
      <c r="R95" s="44"/>
    </row>
    <row r="96" spans="2:18" s="43" customFormat="1" x14ac:dyDescent="0.2">
      <c r="B96" s="43" t="s">
        <v>9</v>
      </c>
      <c r="D96" s="44"/>
      <c r="F96" s="44"/>
      <c r="H96" s="44"/>
      <c r="J96" s="44"/>
      <c r="L96" s="44"/>
      <c r="N96" s="44"/>
      <c r="O96" s="43">
        <f>O95-O92</f>
        <v>16385.0252</v>
      </c>
      <c r="P96" s="44"/>
      <c r="Q96" s="43">
        <f>Q95-Q92</f>
        <v>16155.49</v>
      </c>
      <c r="R96" s="44"/>
    </row>
    <row r="98" spans="2:28" s="58" customFormat="1" x14ac:dyDescent="0.2">
      <c r="B98" s="58" t="s">
        <v>19</v>
      </c>
      <c r="D98" s="59"/>
      <c r="F98" s="59"/>
      <c r="H98" s="59"/>
      <c r="J98" s="59"/>
      <c r="L98" s="59"/>
      <c r="N98" s="59"/>
      <c r="O98" s="58">
        <f>O94/O88</f>
        <v>-1.7776154443485761</v>
      </c>
      <c r="P98" s="59"/>
      <c r="Q98" s="58">
        <f>Q94/Q88</f>
        <v>-1.12226321673854</v>
      </c>
      <c r="R98" s="59"/>
    </row>
    <row r="99" spans="2:28" x14ac:dyDescent="0.2">
      <c r="B99" s="1" t="s">
        <v>20</v>
      </c>
    </row>
    <row r="100" spans="2:28" x14ac:dyDescent="0.2">
      <c r="B100" s="1" t="s">
        <v>21</v>
      </c>
    </row>
    <row r="101" spans="2:28" x14ac:dyDescent="0.2">
      <c r="B101" s="1" t="s">
        <v>22</v>
      </c>
    </row>
    <row r="102" spans="2:28" x14ac:dyDescent="0.2">
      <c r="B102" s="1" t="s">
        <v>23</v>
      </c>
    </row>
    <row r="103" spans="2:28" x14ac:dyDescent="0.2">
      <c r="B103" s="1" t="s">
        <v>24</v>
      </c>
    </row>
    <row r="107" spans="2:28" x14ac:dyDescent="0.2">
      <c r="B107" s="40" t="s">
        <v>152</v>
      </c>
    </row>
    <row r="109" spans="2:28" s="41" customFormat="1" x14ac:dyDescent="0.2">
      <c r="B109" s="41" t="s">
        <v>153</v>
      </c>
      <c r="D109" s="42"/>
      <c r="F109" s="42"/>
      <c r="H109" s="42"/>
      <c r="J109" s="42"/>
      <c r="L109" s="42"/>
      <c r="N109" s="42"/>
      <c r="O109" s="1">
        <v>-679</v>
      </c>
      <c r="P109" s="42">
        <f>AB109-O109</f>
        <v>420</v>
      </c>
      <c r="Q109" s="1">
        <v>597</v>
      </c>
      <c r="R109" s="42"/>
      <c r="AA109" s="41">
        <v>-3009</v>
      </c>
      <c r="AB109" s="41">
        <v>-259</v>
      </c>
    </row>
    <row r="111" spans="2:28" x14ac:dyDescent="0.2">
      <c r="B111" s="1" t="s">
        <v>165</v>
      </c>
      <c r="O111" s="1">
        <v>-6</v>
      </c>
      <c r="P111" s="44">
        <f>AB111-O111</f>
        <v>-20</v>
      </c>
      <c r="Q111" s="1">
        <v>-5</v>
      </c>
      <c r="AA111" s="43">
        <v>-5</v>
      </c>
      <c r="AB111" s="43">
        <v>-26</v>
      </c>
    </row>
    <row r="112" spans="2:28" x14ac:dyDescent="0.2">
      <c r="B112" s="1" t="s">
        <v>166</v>
      </c>
      <c r="O112" s="1">
        <v>-89</v>
      </c>
      <c r="P112" s="44">
        <f t="shared" ref="P112:P119" si="17">AB112-O112</f>
        <v>-142</v>
      </c>
      <c r="Q112" s="1">
        <v>-94</v>
      </c>
      <c r="AA112" s="43">
        <v>-365</v>
      </c>
      <c r="AB112" s="43">
        <v>-231</v>
      </c>
    </row>
    <row r="113" spans="2:28" x14ac:dyDescent="0.2">
      <c r="B113" s="1" t="s">
        <v>167</v>
      </c>
      <c r="O113" s="1">
        <v>2</v>
      </c>
      <c r="P113" s="44">
        <f t="shared" si="17"/>
        <v>3</v>
      </c>
      <c r="Q113" s="1">
        <v>5</v>
      </c>
      <c r="AA113" s="43">
        <v>18</v>
      </c>
      <c r="AB113" s="43">
        <v>5</v>
      </c>
    </row>
    <row r="114" spans="2:28" x14ac:dyDescent="0.2">
      <c r="B114" s="1" t="s">
        <v>168</v>
      </c>
      <c r="O114" s="1">
        <v>-126</v>
      </c>
      <c r="P114" s="44">
        <f t="shared" si="17"/>
        <v>-202</v>
      </c>
      <c r="Q114" s="1">
        <v>-125</v>
      </c>
      <c r="AA114" s="43">
        <v>-585</v>
      </c>
      <c r="AB114" s="43">
        <v>-328</v>
      </c>
    </row>
    <row r="115" spans="2:28" x14ac:dyDescent="0.2">
      <c r="B115" s="1" t="s">
        <v>169</v>
      </c>
      <c r="O115" s="1">
        <v>5</v>
      </c>
      <c r="P115" s="44">
        <f t="shared" si="17"/>
        <v>56</v>
      </c>
      <c r="Q115" s="1">
        <v>25</v>
      </c>
      <c r="AA115" s="43">
        <v>23</v>
      </c>
      <c r="AB115" s="43">
        <v>61</v>
      </c>
    </row>
    <row r="116" spans="2:28" x14ac:dyDescent="0.2">
      <c r="B116" s="1" t="s">
        <v>170</v>
      </c>
      <c r="O116" s="1">
        <v>0</v>
      </c>
      <c r="P116" s="44">
        <f t="shared" si="17"/>
        <v>0</v>
      </c>
      <c r="Q116" s="1">
        <v>0</v>
      </c>
      <c r="AA116" s="43">
        <v>-106</v>
      </c>
      <c r="AB116" s="43">
        <v>0</v>
      </c>
    </row>
    <row r="117" spans="2:28" x14ac:dyDescent="0.2">
      <c r="B117" s="1" t="s">
        <v>171</v>
      </c>
      <c r="O117" s="1">
        <v>-8</v>
      </c>
      <c r="P117" s="44">
        <f t="shared" si="17"/>
        <v>107</v>
      </c>
      <c r="Q117" s="1">
        <v>179</v>
      </c>
      <c r="AA117" s="43">
        <v>23</v>
      </c>
      <c r="AB117" s="43">
        <v>99</v>
      </c>
    </row>
    <row r="118" spans="2:28" x14ac:dyDescent="0.2">
      <c r="B118" s="1" t="s">
        <v>172</v>
      </c>
      <c r="O118" s="1">
        <v>-2</v>
      </c>
      <c r="P118" s="44">
        <f t="shared" si="17"/>
        <v>2</v>
      </c>
      <c r="Q118" s="1">
        <v>-14</v>
      </c>
      <c r="AA118" s="43">
        <v>-19</v>
      </c>
      <c r="AB118" s="43">
        <v>0</v>
      </c>
    </row>
    <row r="119" spans="2:28" x14ac:dyDescent="0.2">
      <c r="B119" s="1" t="s">
        <v>173</v>
      </c>
      <c r="O119" s="1">
        <v>-1</v>
      </c>
      <c r="P119" s="44">
        <f t="shared" si="17"/>
        <v>-7</v>
      </c>
      <c r="Q119" s="1">
        <v>7</v>
      </c>
      <c r="AA119" s="43">
        <v>6</v>
      </c>
      <c r="AB119" s="43">
        <v>-8</v>
      </c>
    </row>
    <row r="120" spans="2:28" s="2" customFormat="1" x14ac:dyDescent="0.2">
      <c r="B120" s="2" t="s">
        <v>164</v>
      </c>
      <c r="D120" s="39"/>
      <c r="F120" s="39"/>
      <c r="H120" s="39"/>
      <c r="J120" s="39"/>
      <c r="L120" s="39"/>
      <c r="N120" s="39"/>
      <c r="O120" s="41">
        <f t="shared" ref="O120" si="18">SUM(O111:O119)</f>
        <v>-225</v>
      </c>
      <c r="P120" s="42">
        <f t="shared" ref="P120" si="19">SUM(P111:P119)</f>
        <v>-203</v>
      </c>
      <c r="Q120" s="41">
        <f t="shared" ref="Q120" si="20">SUM(Q111:Q119)</f>
        <v>-22</v>
      </c>
      <c r="R120" s="39"/>
      <c r="AA120" s="41">
        <f t="shared" ref="AA120" si="21">SUM(AA111:AA119)</f>
        <v>-1010</v>
      </c>
      <c r="AB120" s="41">
        <f>SUM(AB111:AB119)</f>
        <v>-428</v>
      </c>
    </row>
    <row r="121" spans="2:28" x14ac:dyDescent="0.2">
      <c r="O121" s="43"/>
      <c r="P121" s="44"/>
      <c r="Q121" s="43"/>
      <c r="AA121" s="43"/>
      <c r="AB121" s="43"/>
    </row>
    <row r="122" spans="2:28" x14ac:dyDescent="0.2">
      <c r="B122" s="1" t="s">
        <v>154</v>
      </c>
      <c r="O122" s="43">
        <f t="shared" ref="O122:P122" si="22">O112+O114</f>
        <v>-215</v>
      </c>
      <c r="P122" s="44">
        <f t="shared" si="22"/>
        <v>-344</v>
      </c>
      <c r="Q122" s="43">
        <f t="shared" ref="Q122" si="23">Q112+Q114</f>
        <v>-219</v>
      </c>
      <c r="AA122" s="43">
        <f t="shared" ref="AA122" si="24">AA112+AA114</f>
        <v>-950</v>
      </c>
      <c r="AB122" s="43">
        <f>AB112+AB114</f>
        <v>-559</v>
      </c>
    </row>
    <row r="124" spans="2:28" s="2" customFormat="1" x14ac:dyDescent="0.2">
      <c r="B124" s="2" t="s">
        <v>155</v>
      </c>
      <c r="D124" s="39"/>
      <c r="F124" s="39"/>
      <c r="H124" s="39"/>
      <c r="J124" s="39"/>
      <c r="L124" s="39"/>
      <c r="N124" s="39"/>
      <c r="O124" s="41">
        <f>O109+O122</f>
        <v>-894</v>
      </c>
      <c r="P124" s="42">
        <f t="shared" ref="P124" si="25">P109+P122</f>
        <v>76</v>
      </c>
      <c r="Q124" s="41">
        <f>Q109+Q122</f>
        <v>378</v>
      </c>
      <c r="R124" s="39"/>
      <c r="AA124" s="41">
        <f>AA109+AA122</f>
        <v>-3959</v>
      </c>
      <c r="AB124" s="41">
        <f>AB109+AB122</f>
        <v>-818</v>
      </c>
    </row>
  </sheetData>
  <hyperlinks>
    <hyperlink ref="Q1" r:id="rId1" xr:uid="{0FFF5B43-9ACA-457C-BE67-3AC3D4BAC03B}"/>
    <hyperlink ref="AB1" r:id="rId2" xr:uid="{303DC8A4-E23B-4692-9487-ED6FED965266}"/>
  </hyperlinks>
  <pageMargins left="0.7" right="0.7" top="0.75" bottom="0.75" header="0.3" footer="0.3"/>
  <pageSetup paperSize="256" orientation="portrait" horizontalDpi="203" verticalDpi="203" r:id="rId3"/>
  <ignoredErrors>
    <ignoredError sqref="Q90:Q91 O90:O91" formulaRange="1"/>
    <ignoredError sqref="O92 P12:P26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2023-02-01T17:07:44Z</dcterms:created>
  <dcterms:modified xsi:type="dcterms:W3CDTF">2023-02-02T19:25:39Z</dcterms:modified>
</cp:coreProperties>
</file>