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9EE72A4-FA69-4EBE-B619-BF3D06CED563}" xr6:coauthVersionLast="36" xr6:coauthVersionMax="36" xr10:uidLastSave="{00000000-0000-0000-0000-000000000000}"/>
  <bookViews>
    <workbookView xWindow="0" yWindow="0" windowWidth="28800" windowHeight="12225" activeTab="1" xr2:uid="{51E7658F-16C5-4CFF-B191-0B4CB4BA3B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2" l="1"/>
  <c r="T84" i="2"/>
  <c r="T83" i="2"/>
  <c r="C38" i="1"/>
  <c r="C10" i="1" l="1"/>
  <c r="C9" i="1"/>
  <c r="T80" i="2"/>
  <c r="T79" i="2"/>
  <c r="T78" i="2"/>
  <c r="T76" i="2"/>
  <c r="T75" i="2"/>
  <c r="T73" i="2"/>
  <c r="T70" i="2"/>
  <c r="T63" i="2"/>
  <c r="T55" i="2"/>
  <c r="T49" i="2"/>
  <c r="T34" i="2" l="1"/>
  <c r="P40" i="2"/>
  <c r="P39" i="2"/>
  <c r="P38" i="2"/>
  <c r="P37" i="2"/>
  <c r="P31" i="2"/>
  <c r="P30" i="2"/>
  <c r="P28" i="2"/>
  <c r="P26" i="2"/>
  <c r="P25" i="2"/>
  <c r="P18" i="2"/>
  <c r="P14" i="2"/>
  <c r="P13" i="2"/>
  <c r="T40" i="2"/>
  <c r="T39" i="2"/>
  <c r="T38" i="2"/>
  <c r="T37" i="2"/>
  <c r="D11" i="1"/>
  <c r="D10" i="1"/>
  <c r="D9" i="1"/>
  <c r="D7" i="1"/>
  <c r="C7" i="1"/>
  <c r="T31" i="2"/>
  <c r="T30" i="2"/>
  <c r="T28" i="2"/>
  <c r="T26" i="2"/>
  <c r="T25" i="2"/>
  <c r="T18" i="2"/>
  <c r="T14" i="2"/>
  <c r="T13" i="2"/>
  <c r="C8" i="1" l="1"/>
  <c r="C11" i="1"/>
  <c r="C12" i="1" l="1"/>
</calcChain>
</file>

<file path=xl/sharedStrings.xml><?xml version="1.0" encoding="utf-8"?>
<sst xmlns="http://schemas.openxmlformats.org/spreadsheetml/2006/main" count="170" uniqueCount="157">
  <si>
    <t>$ATSG</t>
  </si>
  <si>
    <t>Air Transport Services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</si>
  <si>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</si>
  <si>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</si>
  <si>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</si>
  <si>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</si>
  <si>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</si>
  <si>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</si>
  <si>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</si>
  <si>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</si>
  <si>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</si>
  <si>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</si>
  <si>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</si>
  <si>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</si>
  <si>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</si>
  <si>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HQ</t>
  </si>
  <si>
    <t>Founded</t>
  </si>
  <si>
    <t>Airline Profile</t>
  </si>
  <si>
    <t>Aircraft</t>
  </si>
  <si>
    <t>Orders</t>
  </si>
  <si>
    <t>Destinations</t>
  </si>
  <si>
    <t>Company Profile</t>
  </si>
  <si>
    <t>Update</t>
  </si>
  <si>
    <t>IR</t>
  </si>
  <si>
    <t>Link</t>
  </si>
  <si>
    <t>Wilmington, OH</t>
  </si>
  <si>
    <t>Key Metrics</t>
  </si>
  <si>
    <t>P/B</t>
  </si>
  <si>
    <t>P/S</t>
  </si>
  <si>
    <t>EV/S</t>
  </si>
  <si>
    <t>P/E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</si>
  <si>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</si>
  <si>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</si>
  <si>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</si>
  <si>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</si>
  <si>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</si>
  <si>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</si>
  <si>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</si>
  <si>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</si>
  <si>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</si>
  <si>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</si>
  <si>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</si>
  <si>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</si>
  <si>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</si>
  <si>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</si>
  <si>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</si>
  <si>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</si>
  <si>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</si>
  <si>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</si>
  <si>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</si>
  <si>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</si>
  <si>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</si>
  <si>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</si>
  <si>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</si>
  <si>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</si>
  <si>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</si>
  <si>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</si>
  <si>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</si>
  <si>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</si>
  <si>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</si>
  <si>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</si>
  <si>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</si>
  <si>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</si>
  <si>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</si>
  <si>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</si>
  <si>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</si>
  <si>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</si>
  <si>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</si>
  <si>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</si>
  <si>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</si>
  <si>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</si>
  <si>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</si>
  <si>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</si>
  <si>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</si>
  <si>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</si>
  <si>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</si>
  <si>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</si>
  <si>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</si>
  <si>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</si>
  <si>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</si>
  <si>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</si>
  <si>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</si>
  <si>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Salaries, Wages &amp; Benefits</t>
  </si>
  <si>
    <t>D&amp;A</t>
  </si>
  <si>
    <t>Maintenace</t>
  </si>
  <si>
    <t>Fuel</t>
  </si>
  <si>
    <t>Contracted Ground &amp; Aviation Services</t>
  </si>
  <si>
    <t>Travel</t>
  </si>
  <si>
    <t>Landing &amp; Ramp</t>
  </si>
  <si>
    <t>Rent</t>
  </si>
  <si>
    <t>Insurance</t>
  </si>
  <si>
    <t>Government Grants</t>
  </si>
  <si>
    <t>Operating Income</t>
  </si>
  <si>
    <t>Interest Income</t>
  </si>
  <si>
    <t>Retiree Benefit Gains</t>
  </si>
  <si>
    <t>Debt Issuance</t>
  </si>
  <si>
    <t>Gain on Financial Instruments</t>
  </si>
  <si>
    <t>Interest Expense</t>
  </si>
  <si>
    <t>Pretax Income</t>
  </si>
  <si>
    <t>Taxes</t>
  </si>
  <si>
    <t>Earnings from Continuing</t>
  </si>
  <si>
    <t>Earnings from Discontinuing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</si>
  <si>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</si>
  <si>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</si>
  <si>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</si>
  <si>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</si>
  <si>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</si>
  <si>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</si>
  <si>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</si>
  <si>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COGS</t>
  </si>
  <si>
    <t>Other Operating Expenses</t>
  </si>
  <si>
    <t>Gain on Non-Consolidated Affiliates</t>
  </si>
  <si>
    <t>Other Income/Expense</t>
  </si>
  <si>
    <t>Gross Profit</t>
  </si>
  <si>
    <t>Balance Sheet</t>
  </si>
  <si>
    <t>Company Info</t>
  </si>
  <si>
    <t>American holding aviation company</t>
  </si>
  <si>
    <t>Fleet</t>
  </si>
  <si>
    <t>A321-200 (Cargo Convert)</t>
  </si>
  <si>
    <t>N/A</t>
  </si>
  <si>
    <t>Joseph Hete</t>
  </si>
  <si>
    <t>Richard Corrado</t>
  </si>
  <si>
    <t>Quint Turner</t>
  </si>
  <si>
    <t>Edward Koharik III</t>
  </si>
  <si>
    <t>Key Events</t>
  </si>
  <si>
    <t>Primary US DoD Contractor</t>
  </si>
  <si>
    <t>Omani Air</t>
  </si>
  <si>
    <t>Prime Air</t>
  </si>
  <si>
    <t>A/R</t>
  </si>
  <si>
    <t>Inventory</t>
  </si>
  <si>
    <t>Prepaid Supplies &amp; Other</t>
  </si>
  <si>
    <t>TCA</t>
  </si>
  <si>
    <t>PP&amp;E</t>
  </si>
  <si>
    <t>Customer Incentive</t>
  </si>
  <si>
    <t>Goodwill+Intangibles</t>
  </si>
  <si>
    <t>Operating Lease Assets</t>
  </si>
  <si>
    <t>Other Assets</t>
  </si>
  <si>
    <t>Assets</t>
  </si>
  <si>
    <t>A/P</t>
  </si>
  <si>
    <t>Accrued Salaries, Wages &amp; Benefits</t>
  </si>
  <si>
    <t>Accrued Expenses</t>
  </si>
  <si>
    <t>Current Portion of Debt Obligations</t>
  </si>
  <si>
    <t>Current Portion of Lease Obligations</t>
  </si>
  <si>
    <t>Unearned Revenue</t>
  </si>
  <si>
    <t>TCL</t>
  </si>
  <si>
    <t>Long Term Debt</t>
  </si>
  <si>
    <t>Stock Warrant Obligations</t>
  </si>
  <si>
    <t>Post-Retirement Obligations</t>
  </si>
  <si>
    <t>Long Term Lease Obligations</t>
  </si>
  <si>
    <t>Other Liabiltiies</t>
  </si>
  <si>
    <t>Deferred Income Taxes</t>
  </si>
  <si>
    <t>Liabilities</t>
  </si>
  <si>
    <t>S/E</t>
  </si>
  <si>
    <t>S/E+L</t>
  </si>
  <si>
    <t>Book Value</t>
  </si>
  <si>
    <t>Book Value per Share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</si>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</sst>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2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4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8" fontId="1" fillId="0" borderId="0" xfId="0" applyNumberFormat="1" applyFont="1"/>
    <xf numFmtId="168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11" fillId="0" borderId="0" xfId="0" applyFont="1"/>
    <xf numFmtId="0" fontId="1" fillId="4" borderId="8" xfId="0" applyFont="1" applyFill="1" applyBorder="1" applyAlignment="1">
      <alignment horizontal="center"/>
    </xf>
    <xf numFmtId="17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172" fontId="1" fillId="4" borderId="0" xfId="0" applyNumberFormat="1" applyFont="1" applyFill="1" applyBorder="1" applyAlignment="1">
      <alignment horizontal="center"/>
    </xf>
    <xf numFmtId="172" fontId="1" fillId="4" borderId="5" xfId="0" applyNumberFormat="1" applyFont="1" applyFill="1" applyBorder="1" applyAlignment="1">
      <alignment horizontal="center"/>
    </xf>
    <xf numFmtId="172" fontId="1" fillId="0" borderId="0" xfId="0" applyNumberFormat="1" applyFont="1" applyAlignment="1">
      <alignment horizontal="right"/>
    </xf>
    <xf numFmtId="168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114300</xdr:rowOff>
    </xdr:from>
    <xdr:to>
      <xdr:col>7</xdr:col>
      <xdr:colOff>266700</xdr:colOff>
      <xdr:row>2</xdr:row>
      <xdr:rowOff>114300</xdr:rowOff>
    </xdr:to>
    <xdr:pic>
      <xdr:nvPicPr>
        <xdr:cNvPr id="2" name="Picture 1" descr="Logo ATSG">
          <a:extLst>
            <a:ext uri="{FF2B5EF4-FFF2-40B4-BE49-F238E27FC236}">
              <a16:creationId xmlns:a16="http://schemas.microsoft.com/office/drawing/2014/main" id="{EB5B13AE-D23B-42C6-A8BA-608E82EC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4300"/>
          <a:ext cx="1619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0</xdr:rowOff>
    </xdr:from>
    <xdr:to>
      <xdr:col>20</xdr:col>
      <xdr:colOff>9525</xdr:colOff>
      <xdr:row>98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7BC88B-63BC-481D-BE10-AEB64C70EC9C}"/>
            </a:ext>
          </a:extLst>
        </xdr:cNvPr>
        <xdr:cNvCxnSpPr/>
      </xdr:nvCxnSpPr>
      <xdr:spPr>
        <a:xfrm>
          <a:off x="136398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98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4745825-3723-4139-B75E-2EF7CB6E6B81}"/>
            </a:ext>
          </a:extLst>
        </xdr:cNvPr>
        <xdr:cNvCxnSpPr/>
      </xdr:nvCxnSpPr>
      <xdr:spPr>
        <a:xfrm>
          <a:off x="209550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tsginc.com/our-company/our-fleet" TargetMode="External"/><Relationship Id="rId1" Type="http://schemas.openxmlformats.org/officeDocument/2006/relationships/hyperlink" Target="https://www.atsginc.com/investo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tp.tools.investis.com/clients/us/atsg_inc/SEC/sec-show.aspx?FilingId=16004149&amp;Cik=0000894081&amp;Type=PDF&amp;hasPdf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BC0B-91D8-4B9D-B35A-9988AB593C97}">
  <dimension ref="A2:AA41"/>
  <sheetViews>
    <sheetView workbookViewId="0">
      <selection activeCell="S21" sqref="S21"/>
    </sheetView>
  </sheetViews>
  <sheetFormatPr defaultRowHeight="12.75" x14ac:dyDescent="0.2"/>
  <cols>
    <col min="1" max="16384" width="9.140625" style="2"/>
  </cols>
  <sheetData>
    <row r="2" spans="2:27" x14ac:dyDescent="0.2">
      <c r="B2" s="1" t="s">
        <v>0</v>
      </c>
    </row>
    <row r="3" spans="2:27" x14ac:dyDescent="0.2">
      <c r="B3" s="1" t="s">
        <v>1</v>
      </c>
    </row>
    <row r="5" spans="2:27" x14ac:dyDescent="0.2">
      <c r="B5" s="3" t="s">
        <v>2</v>
      </c>
      <c r="C5" s="4"/>
      <c r="D5" s="5"/>
      <c r="I5" s="3" t="s">
        <v>124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X5" s="3" t="s">
        <v>115</v>
      </c>
      <c r="Y5" s="4"/>
      <c r="Z5" s="4"/>
      <c r="AA5" s="5"/>
    </row>
    <row r="6" spans="2:27" x14ac:dyDescent="0.2">
      <c r="B6" s="7" t="s">
        <v>3</v>
      </c>
      <c r="C6" s="6">
        <v>28.47</v>
      </c>
      <c r="D6" s="26"/>
      <c r="I6" s="58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19"/>
      <c r="X6" s="60" t="s">
        <v>116</v>
      </c>
      <c r="Y6" s="30"/>
      <c r="Z6" s="30"/>
      <c r="AA6" s="19"/>
    </row>
    <row r="7" spans="2:27" x14ac:dyDescent="0.2">
      <c r="B7" s="7" t="s">
        <v>4</v>
      </c>
      <c r="C7" s="28">
        <f>'Financial Model'!T32</f>
        <v>73.98</v>
      </c>
      <c r="D7" s="26" t="str">
        <f>$C$33</f>
        <v>Q222</v>
      </c>
      <c r="I7" s="58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19"/>
      <c r="X7" s="61"/>
      <c r="Y7" s="30"/>
      <c r="Z7" s="30"/>
      <c r="AA7" s="19"/>
    </row>
    <row r="8" spans="2:27" x14ac:dyDescent="0.2">
      <c r="B8" s="7" t="s">
        <v>5</v>
      </c>
      <c r="C8" s="28">
        <f>C6*C7</f>
        <v>2106.2105999999999</v>
      </c>
      <c r="D8" s="26"/>
      <c r="I8" s="5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19"/>
      <c r="X8" s="60" t="s">
        <v>125</v>
      </c>
      <c r="Y8" s="30"/>
      <c r="Z8" s="30"/>
      <c r="AA8" s="19"/>
    </row>
    <row r="9" spans="2:27" x14ac:dyDescent="0.2">
      <c r="B9" s="7" t="s">
        <v>6</v>
      </c>
      <c r="C9" s="28">
        <f>'Financial Model'!T78</f>
        <v>47.151000000000003</v>
      </c>
      <c r="D9" s="26" t="str">
        <f t="shared" ref="D9:D11" si="0">$C$33</f>
        <v>Q222</v>
      </c>
      <c r="I9" s="58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19"/>
      <c r="X9" s="60"/>
      <c r="Y9" s="30"/>
      <c r="Z9" s="30"/>
      <c r="AA9" s="19"/>
    </row>
    <row r="10" spans="2:27" x14ac:dyDescent="0.2">
      <c r="B10" s="7" t="s">
        <v>7</v>
      </c>
      <c r="C10" s="28">
        <f>'Financial Model'!T79</f>
        <v>1359.4760000000001</v>
      </c>
      <c r="D10" s="26" t="str">
        <f t="shared" si="0"/>
        <v>Q222</v>
      </c>
      <c r="I10" s="5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19"/>
      <c r="X10" s="60" t="s">
        <v>126</v>
      </c>
      <c r="Y10" s="30"/>
      <c r="Z10" s="30"/>
      <c r="AA10" s="19"/>
    </row>
    <row r="11" spans="2:27" x14ac:dyDescent="0.2">
      <c r="B11" s="7" t="s">
        <v>8</v>
      </c>
      <c r="C11" s="28">
        <f>C9-C10</f>
        <v>-1312.325</v>
      </c>
      <c r="D11" s="26" t="str">
        <f t="shared" si="0"/>
        <v>Q222</v>
      </c>
      <c r="I11" s="58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19"/>
      <c r="X11" s="60"/>
      <c r="Y11" s="30"/>
      <c r="Z11" s="30"/>
      <c r="AA11" s="19"/>
    </row>
    <row r="12" spans="2:27" x14ac:dyDescent="0.2">
      <c r="B12" s="8" t="s">
        <v>9</v>
      </c>
      <c r="C12" s="29">
        <f>C8-C11</f>
        <v>3418.5356000000002</v>
      </c>
      <c r="D12" s="27"/>
      <c r="I12" s="5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19"/>
      <c r="X12" s="60" t="s">
        <v>127</v>
      </c>
      <c r="Y12" s="30"/>
      <c r="Z12" s="30"/>
      <c r="AA12" s="19"/>
    </row>
    <row r="13" spans="2:27" x14ac:dyDescent="0.2">
      <c r="I13" s="5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19"/>
      <c r="X13" s="60"/>
      <c r="Y13" s="30"/>
      <c r="Z13" s="30"/>
      <c r="AA13" s="19"/>
    </row>
    <row r="14" spans="2:27" x14ac:dyDescent="0.2">
      <c r="I14" s="5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19"/>
      <c r="X14" s="60"/>
      <c r="Y14" s="30"/>
      <c r="Z14" s="30"/>
      <c r="AA14" s="19"/>
    </row>
    <row r="15" spans="2:27" x14ac:dyDescent="0.2">
      <c r="B15" s="3" t="s">
        <v>10</v>
      </c>
      <c r="C15" s="4"/>
      <c r="D15" s="5"/>
      <c r="I15" s="5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19"/>
      <c r="X15" s="60"/>
      <c r="Y15" s="30"/>
      <c r="Z15" s="30"/>
      <c r="AA15" s="19"/>
    </row>
    <row r="16" spans="2:27" x14ac:dyDescent="0.2">
      <c r="B16" s="56" t="s">
        <v>11</v>
      </c>
      <c r="C16" s="33" t="s">
        <v>121</v>
      </c>
      <c r="D16" s="34"/>
      <c r="I16" s="5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19"/>
      <c r="X16" s="60"/>
      <c r="Y16" s="30"/>
      <c r="Z16" s="30"/>
      <c r="AA16" s="19"/>
    </row>
    <row r="17" spans="1:27" x14ac:dyDescent="0.2">
      <c r="B17" s="56" t="s">
        <v>12</v>
      </c>
      <c r="C17" s="33" t="s">
        <v>122</v>
      </c>
      <c r="D17" s="34"/>
      <c r="I17" s="5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19"/>
      <c r="X17" s="60"/>
      <c r="Y17" s="30"/>
      <c r="Z17" s="30"/>
      <c r="AA17" s="19"/>
    </row>
    <row r="18" spans="1:27" x14ac:dyDescent="0.2">
      <c r="B18" s="56" t="s">
        <v>13</v>
      </c>
      <c r="C18" s="33" t="s">
        <v>123</v>
      </c>
      <c r="D18" s="34"/>
      <c r="I18" s="5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19"/>
      <c r="X18" s="60"/>
      <c r="Y18" s="30"/>
      <c r="Z18" s="30"/>
      <c r="AA18" s="19"/>
    </row>
    <row r="19" spans="1:27" x14ac:dyDescent="0.2">
      <c r="B19" s="57" t="s">
        <v>14</v>
      </c>
      <c r="C19" s="22" t="s">
        <v>120</v>
      </c>
      <c r="D19" s="23"/>
      <c r="I19" s="5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19"/>
      <c r="X19" s="60"/>
      <c r="Y19" s="30"/>
      <c r="Z19" s="30"/>
      <c r="AA19" s="19"/>
    </row>
    <row r="20" spans="1:27" x14ac:dyDescent="0.2">
      <c r="I20" s="5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19"/>
    </row>
    <row r="21" spans="1:27" x14ac:dyDescent="0.2">
      <c r="I21" s="5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19"/>
    </row>
    <row r="22" spans="1:27" x14ac:dyDescent="0.2">
      <c r="B22" s="3" t="s">
        <v>17</v>
      </c>
      <c r="C22" s="4"/>
      <c r="D22" s="5"/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19"/>
    </row>
    <row r="23" spans="1:27" x14ac:dyDescent="0.2">
      <c r="A23" s="38" t="s">
        <v>117</v>
      </c>
      <c r="B23" s="17" t="s">
        <v>18</v>
      </c>
      <c r="C23" s="18"/>
      <c r="D23" s="32">
        <v>117</v>
      </c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19"/>
    </row>
    <row r="24" spans="1:27" x14ac:dyDescent="0.2">
      <c r="B24" s="17" t="s">
        <v>19</v>
      </c>
      <c r="C24" s="18"/>
      <c r="D24" s="32">
        <v>2</v>
      </c>
      <c r="E24" s="2" t="s">
        <v>118</v>
      </c>
      <c r="I24" s="5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19"/>
    </row>
    <row r="25" spans="1:27" x14ac:dyDescent="0.2">
      <c r="B25" s="20" t="s">
        <v>20</v>
      </c>
      <c r="C25" s="21"/>
      <c r="D25" s="53" t="s">
        <v>119</v>
      </c>
      <c r="I25" s="5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19"/>
    </row>
    <row r="26" spans="1:27" x14ac:dyDescent="0.2">
      <c r="I26" s="5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19"/>
    </row>
    <row r="27" spans="1:27" x14ac:dyDescent="0.2">
      <c r="I27" s="5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19"/>
    </row>
    <row r="28" spans="1:27" x14ac:dyDescent="0.2">
      <c r="B28" s="3" t="s">
        <v>21</v>
      </c>
      <c r="C28" s="4"/>
      <c r="D28" s="5"/>
      <c r="I28" s="5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19"/>
    </row>
    <row r="29" spans="1:27" x14ac:dyDescent="0.2">
      <c r="B29" s="13" t="s">
        <v>15</v>
      </c>
      <c r="C29" s="33" t="s">
        <v>25</v>
      </c>
      <c r="D29" s="34"/>
      <c r="I29" s="5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19"/>
    </row>
    <row r="30" spans="1:27" x14ac:dyDescent="0.2">
      <c r="B30" s="13" t="s">
        <v>16</v>
      </c>
      <c r="C30" s="33">
        <v>1980</v>
      </c>
      <c r="D30" s="34"/>
      <c r="I30" s="5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19"/>
    </row>
    <row r="31" spans="1:27" x14ac:dyDescent="0.2">
      <c r="B31" s="13"/>
      <c r="C31" s="9"/>
      <c r="D31" s="10"/>
      <c r="I31" s="5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19"/>
    </row>
    <row r="32" spans="1:27" x14ac:dyDescent="0.2">
      <c r="B32" s="13"/>
      <c r="C32" s="9"/>
      <c r="D32" s="10"/>
      <c r="I32" s="5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19"/>
    </row>
    <row r="33" spans="2:22" x14ac:dyDescent="0.2">
      <c r="B33" s="13" t="s">
        <v>22</v>
      </c>
      <c r="C33" s="31" t="s">
        <v>48</v>
      </c>
      <c r="D33" s="55">
        <v>44777</v>
      </c>
      <c r="I33" s="5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19"/>
    </row>
    <row r="34" spans="2:22" x14ac:dyDescent="0.2">
      <c r="B34" s="14" t="s">
        <v>23</v>
      </c>
      <c r="C34" s="24" t="s">
        <v>24</v>
      </c>
      <c r="D34" s="25"/>
      <c r="I34" s="5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6"/>
    </row>
    <row r="37" spans="2:22" x14ac:dyDescent="0.2">
      <c r="B37" s="3" t="s">
        <v>26</v>
      </c>
      <c r="C37" s="4"/>
      <c r="D37" s="5"/>
    </row>
    <row r="38" spans="2:22" x14ac:dyDescent="0.2">
      <c r="B38" s="13" t="s">
        <v>27</v>
      </c>
      <c r="C38" s="62">
        <f>C6/'Financial Model'!T76</f>
        <v>1.4921863586996182</v>
      </c>
      <c r="D38" s="63"/>
    </row>
    <row r="39" spans="2:22" x14ac:dyDescent="0.2">
      <c r="B39" s="13" t="s">
        <v>28</v>
      </c>
      <c r="C39" s="9"/>
      <c r="D39" s="10"/>
    </row>
    <row r="40" spans="2:22" x14ac:dyDescent="0.2">
      <c r="B40" s="13" t="s">
        <v>29</v>
      </c>
      <c r="C40" s="9"/>
      <c r="D40" s="10"/>
    </row>
    <row r="41" spans="2:22" x14ac:dyDescent="0.2">
      <c r="B41" s="14" t="s">
        <v>30</v>
      </c>
      <c r="C41" s="11"/>
      <c r="D41" s="12"/>
    </row>
  </sheetData>
  <mergeCells count="23">
    <mergeCell ref="B37:D37"/>
    <mergeCell ref="C38:D38"/>
    <mergeCell ref="C39:D39"/>
    <mergeCell ref="C40:D40"/>
    <mergeCell ref="C41:D41"/>
    <mergeCell ref="X5:AA5"/>
    <mergeCell ref="I5:V5"/>
    <mergeCell ref="C32:D32"/>
    <mergeCell ref="C34:D34"/>
    <mergeCell ref="B23:C23"/>
    <mergeCell ref="B24:C24"/>
    <mergeCell ref="B25:C25"/>
    <mergeCell ref="B22:D22"/>
    <mergeCell ref="B28:D28"/>
    <mergeCell ref="C29:D29"/>
    <mergeCell ref="C30:D30"/>
    <mergeCell ref="C31:D31"/>
    <mergeCell ref="B5:D5"/>
    <mergeCell ref="B15:D15"/>
    <mergeCell ref="C16:D16"/>
    <mergeCell ref="C17:D17"/>
    <mergeCell ref="C18:D18"/>
    <mergeCell ref="C19:D19"/>
  </mergeCells>
  <hyperlinks>
    <hyperlink ref="C34:D34" r:id="rId1" display="Link" xr:uid="{0836D631-5ACB-4443-AB96-A775C04443E2}"/>
    <hyperlink ref="A23" r:id="rId2" xr:uid="{CFFC6EAF-09FC-4B0A-A92F-EE35167C18BA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596-2CBE-4605-B6B1-4152BAAFA3C8}">
  <dimension ref="A1:BB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C10" sqref="AC10"/>
    </sheetView>
  </sheetViews>
  <sheetFormatPr defaultRowHeight="12.75" x14ac:dyDescent="0.2"/>
  <cols>
    <col min="1" max="1" width="4.7109375" style="2" customWidth="1"/>
    <col min="2" max="2" width="35.140625" style="2" bestFit="1" customWidth="1"/>
    <col min="3" max="16384" width="9.140625" style="2"/>
  </cols>
  <sheetData>
    <row r="1" spans="1:54" s="35" customFormat="1" x14ac:dyDescent="0.2">
      <c r="C1" s="35" t="s">
        <v>31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35" t="s">
        <v>39</v>
      </c>
      <c r="L1" s="35" t="s">
        <v>40</v>
      </c>
      <c r="M1" s="35" t="s">
        <v>41</v>
      </c>
      <c r="N1" s="35" t="s">
        <v>42</v>
      </c>
      <c r="O1" s="35" t="s">
        <v>43</v>
      </c>
      <c r="P1" s="35" t="s">
        <v>44</v>
      </c>
      <c r="Q1" s="35" t="s">
        <v>45</v>
      </c>
      <c r="R1" s="35" t="s">
        <v>46</v>
      </c>
      <c r="S1" s="35" t="s">
        <v>47</v>
      </c>
      <c r="T1" s="38" t="s">
        <v>48</v>
      </c>
      <c r="U1" s="35" t="s">
        <v>49</v>
      </c>
      <c r="V1" s="35" t="s">
        <v>50</v>
      </c>
      <c r="W1" s="35" t="s">
        <v>51</v>
      </c>
      <c r="X1" s="35" t="s">
        <v>52</v>
      </c>
      <c r="Y1" s="35" t="s">
        <v>53</v>
      </c>
      <c r="Z1" s="35" t="s">
        <v>54</v>
      </c>
      <c r="AC1" s="35" t="s">
        <v>55</v>
      </c>
      <c r="AD1" s="35" t="s">
        <v>56</v>
      </c>
      <c r="AE1" s="35" t="s">
        <v>57</v>
      </c>
      <c r="AF1" s="35" t="s">
        <v>58</v>
      </c>
      <c r="AG1" s="35" t="s">
        <v>59</v>
      </c>
      <c r="AH1" s="35" t="s">
        <v>60</v>
      </c>
      <c r="AI1" s="35" t="s">
        <v>61</v>
      </c>
      <c r="AJ1" s="35" t="s">
        <v>62</v>
      </c>
      <c r="AK1" s="35" t="s">
        <v>63</v>
      </c>
      <c r="AL1" s="35" t="s">
        <v>64</v>
      </c>
      <c r="AM1" s="35" t="s">
        <v>65</v>
      </c>
      <c r="AN1" s="35" t="s">
        <v>66</v>
      </c>
      <c r="AO1" s="35" t="s">
        <v>67</v>
      </c>
      <c r="AP1" s="35" t="s">
        <v>68</v>
      </c>
      <c r="AQ1" s="35" t="s">
        <v>69</v>
      </c>
      <c r="AR1" s="35" t="s">
        <v>70</v>
      </c>
      <c r="AS1" s="35" t="s">
        <v>71</v>
      </c>
      <c r="AT1" s="35" t="s">
        <v>72</v>
      </c>
      <c r="AU1" s="35" t="s">
        <v>73</v>
      </c>
      <c r="AV1" s="35" t="s">
        <v>74</v>
      </c>
      <c r="AW1" s="35" t="s">
        <v>75</v>
      </c>
      <c r="AX1" s="35" t="s">
        <v>76</v>
      </c>
      <c r="AY1" s="35" t="s">
        <v>77</v>
      </c>
      <c r="AZ1" s="35" t="s">
        <v>78</v>
      </c>
      <c r="BA1" s="35" t="s">
        <v>79</v>
      </c>
      <c r="BB1" s="35" t="s">
        <v>80</v>
      </c>
    </row>
    <row r="2" spans="1:54" s="39" customFormat="1" x14ac:dyDescent="0.2">
      <c r="B2" s="36"/>
      <c r="P2" s="42">
        <v>44377</v>
      </c>
      <c r="T2" s="42">
        <v>44742</v>
      </c>
    </row>
    <row r="3" spans="1:54" s="41" customFormat="1" x14ac:dyDescent="0.2">
      <c r="A3" s="39"/>
      <c r="B3" s="40"/>
      <c r="T3" s="54">
        <v>38200</v>
      </c>
    </row>
    <row r="4" spans="1:54" s="1" customFormat="1" x14ac:dyDescent="0.2">
      <c r="B4" s="1" t="s">
        <v>81</v>
      </c>
      <c r="P4" s="48">
        <v>409.87200000000001</v>
      </c>
      <c r="T4" s="48">
        <v>509.66800000000001</v>
      </c>
    </row>
    <row r="5" spans="1:54" x14ac:dyDescent="0.2">
      <c r="B5" s="44" t="s">
        <v>82</v>
      </c>
      <c r="P5" s="47">
        <v>141.524</v>
      </c>
      <c r="T5" s="47">
        <v>162.797</v>
      </c>
    </row>
    <row r="6" spans="1:54" x14ac:dyDescent="0.2">
      <c r="B6" s="44" t="s">
        <v>84</v>
      </c>
      <c r="P6" s="47">
        <v>45.912999999999997</v>
      </c>
      <c r="T6" s="47">
        <v>39.406999999999996</v>
      </c>
    </row>
    <row r="7" spans="1:54" x14ac:dyDescent="0.2">
      <c r="B7" s="44" t="s">
        <v>85</v>
      </c>
      <c r="P7" s="47">
        <v>36.591999999999999</v>
      </c>
      <c r="T7" s="47">
        <v>73.102000000000004</v>
      </c>
    </row>
    <row r="8" spans="1:54" x14ac:dyDescent="0.2">
      <c r="B8" s="44" t="s">
        <v>86</v>
      </c>
      <c r="P8" s="47">
        <v>18.794</v>
      </c>
      <c r="T8" s="47">
        <v>20.152999999999999</v>
      </c>
    </row>
    <row r="9" spans="1:54" x14ac:dyDescent="0.2">
      <c r="B9" s="44" t="s">
        <v>87</v>
      </c>
      <c r="P9" s="47">
        <v>18.501000000000001</v>
      </c>
      <c r="T9" s="47">
        <v>28.48</v>
      </c>
    </row>
    <row r="10" spans="1:54" x14ac:dyDescent="0.2">
      <c r="B10" s="44" t="s">
        <v>88</v>
      </c>
      <c r="P10" s="47">
        <v>3.0259999999999998</v>
      </c>
      <c r="T10" s="47">
        <v>4.085</v>
      </c>
    </row>
    <row r="11" spans="1:54" x14ac:dyDescent="0.2">
      <c r="B11" s="44" t="s">
        <v>89</v>
      </c>
      <c r="P11" s="47">
        <v>5.726</v>
      </c>
      <c r="T11" s="47">
        <v>7.0679999999999996</v>
      </c>
    </row>
    <row r="12" spans="1:54" x14ac:dyDescent="0.2">
      <c r="A12" s="1"/>
      <c r="B12" s="44" t="s">
        <v>90</v>
      </c>
      <c r="P12" s="47">
        <v>3.0680000000000001</v>
      </c>
      <c r="T12" s="47">
        <v>2.3260000000000001</v>
      </c>
    </row>
    <row r="13" spans="1:54" x14ac:dyDescent="0.2">
      <c r="A13" s="1"/>
      <c r="B13" s="45" t="s">
        <v>109</v>
      </c>
      <c r="P13" s="47">
        <f>SUM(P5:P12)</f>
        <v>273.14400000000001</v>
      </c>
      <c r="T13" s="47">
        <f>SUM(T5:T12)</f>
        <v>337.41800000000006</v>
      </c>
    </row>
    <row r="14" spans="1:54" s="1" customFormat="1" x14ac:dyDescent="0.2">
      <c r="B14" s="46" t="s">
        <v>113</v>
      </c>
      <c r="P14" s="48">
        <f>P4-P13</f>
        <v>136.72800000000001</v>
      </c>
      <c r="T14" s="48">
        <f>T4-T13</f>
        <v>172.24999999999994</v>
      </c>
    </row>
    <row r="15" spans="1:54" x14ac:dyDescent="0.2">
      <c r="A15" s="1"/>
      <c r="B15" s="2" t="s">
        <v>83</v>
      </c>
      <c r="P15" s="47">
        <v>75.632999999999996</v>
      </c>
      <c r="T15" s="47">
        <v>81.372</v>
      </c>
    </row>
    <row r="16" spans="1:54" x14ac:dyDescent="0.2">
      <c r="B16" s="2" t="s">
        <v>110</v>
      </c>
      <c r="P16" s="47">
        <v>14.75</v>
      </c>
      <c r="T16" s="47">
        <v>20.361000000000001</v>
      </c>
    </row>
    <row r="17" spans="1:20" x14ac:dyDescent="0.2">
      <c r="B17" s="2" t="s">
        <v>91</v>
      </c>
      <c r="P17" s="47">
        <v>38.274000000000001</v>
      </c>
      <c r="T17" s="47">
        <v>0</v>
      </c>
    </row>
    <row r="18" spans="1:20" s="1" customFormat="1" x14ac:dyDescent="0.2">
      <c r="B18" s="1" t="s">
        <v>92</v>
      </c>
      <c r="P18" s="48">
        <f>P14-P15-P16+P17</f>
        <v>84.619000000000014</v>
      </c>
      <c r="T18" s="48">
        <f>T14-T15-T16+T17</f>
        <v>70.516999999999939</v>
      </c>
    </row>
    <row r="19" spans="1:20" x14ac:dyDescent="0.2">
      <c r="A19" s="1"/>
      <c r="B19" s="2" t="s">
        <v>93</v>
      </c>
      <c r="P19" s="47">
        <v>8.9999999999999993E-3</v>
      </c>
      <c r="T19" s="2">
        <v>1.4999999999999999E-2</v>
      </c>
    </row>
    <row r="20" spans="1:20" x14ac:dyDescent="0.2">
      <c r="B20" s="2" t="s">
        <v>94</v>
      </c>
      <c r="P20" s="47">
        <v>4.4560000000000004</v>
      </c>
      <c r="T20" s="2">
        <v>5.3879999999999999</v>
      </c>
    </row>
    <row r="21" spans="1:20" x14ac:dyDescent="0.2">
      <c r="B21" s="2" t="s">
        <v>95</v>
      </c>
      <c r="P21" s="47">
        <v>-6.5049999999999999</v>
      </c>
      <c r="T21" s="2">
        <v>0</v>
      </c>
    </row>
    <row r="22" spans="1:20" x14ac:dyDescent="0.2">
      <c r="B22" s="2" t="s">
        <v>96</v>
      </c>
      <c r="P22" s="47">
        <v>35.703000000000003</v>
      </c>
      <c r="T22" s="2">
        <v>6.0110000000000001</v>
      </c>
    </row>
    <row r="23" spans="1:20" x14ac:dyDescent="0.2">
      <c r="A23" s="1"/>
      <c r="B23" s="2" t="s">
        <v>97</v>
      </c>
      <c r="P23" s="47">
        <v>0.96499999999999997</v>
      </c>
      <c r="T23" s="2">
        <v>-3.22</v>
      </c>
    </row>
    <row r="24" spans="1:20" x14ac:dyDescent="0.2">
      <c r="A24" s="1"/>
      <c r="B24" s="2" t="s">
        <v>111</v>
      </c>
      <c r="P24" s="47">
        <v>-15.021000000000001</v>
      </c>
      <c r="T24" s="2">
        <v>-9.4610000000000003</v>
      </c>
    </row>
    <row r="25" spans="1:20" x14ac:dyDescent="0.2">
      <c r="A25" s="1"/>
      <c r="B25" s="2" t="s">
        <v>112</v>
      </c>
      <c r="P25" s="47">
        <f>P19+P20+P21+P22+P23+P24</f>
        <v>19.607000000000006</v>
      </c>
      <c r="T25" s="2">
        <f>T19+T20+T21+T22+T23+T24</f>
        <v>-1.2670000000000012</v>
      </c>
    </row>
    <row r="26" spans="1:20" x14ac:dyDescent="0.2">
      <c r="B26" s="2" t="s">
        <v>98</v>
      </c>
      <c r="P26" s="47">
        <f>P18+P25</f>
        <v>104.22600000000003</v>
      </c>
      <c r="T26" s="47">
        <f>T18+T25</f>
        <v>69.249999999999943</v>
      </c>
    </row>
    <row r="27" spans="1:20" x14ac:dyDescent="0.2">
      <c r="B27" s="2" t="s">
        <v>99</v>
      </c>
      <c r="P27" s="47">
        <v>24.356999999999999</v>
      </c>
      <c r="T27" s="2">
        <v>15.04</v>
      </c>
    </row>
    <row r="28" spans="1:20" x14ac:dyDescent="0.2">
      <c r="B28" s="2" t="s">
        <v>100</v>
      </c>
      <c r="P28" s="47">
        <f>P26-P27</f>
        <v>79.869000000000028</v>
      </c>
      <c r="T28" s="47">
        <f>T26-T27</f>
        <v>54.209999999999944</v>
      </c>
    </row>
    <row r="29" spans="1:20" x14ac:dyDescent="0.2">
      <c r="B29" s="2" t="s">
        <v>101</v>
      </c>
      <c r="P29" s="47">
        <v>6.5000000000000002E-2</v>
      </c>
      <c r="T29" s="2">
        <v>0.88200000000000001</v>
      </c>
    </row>
    <row r="30" spans="1:20" s="1" customFormat="1" x14ac:dyDescent="0.2">
      <c r="B30" s="1" t="s">
        <v>102</v>
      </c>
      <c r="P30" s="48">
        <f>P28+P29</f>
        <v>79.934000000000026</v>
      </c>
      <c r="T30" s="48">
        <f>T28+T29</f>
        <v>55.091999999999942</v>
      </c>
    </row>
    <row r="31" spans="1:20" x14ac:dyDescent="0.2">
      <c r="B31" s="2" t="s">
        <v>103</v>
      </c>
      <c r="P31" s="49">
        <f>P30/P32</f>
        <v>1.1719496818461723</v>
      </c>
      <c r="T31" s="49">
        <f>T30/T32</f>
        <v>0.74468775344687665</v>
      </c>
    </row>
    <row r="32" spans="1:20" x14ac:dyDescent="0.2">
      <c r="B32" s="2" t="s">
        <v>4</v>
      </c>
      <c r="P32" s="2">
        <v>68.206000000000003</v>
      </c>
      <c r="T32" s="2">
        <v>73.98</v>
      </c>
    </row>
    <row r="34" spans="1:20" s="1" customFormat="1" x14ac:dyDescent="0.2">
      <c r="A34" s="43"/>
      <c r="B34" s="1" t="s">
        <v>104</v>
      </c>
      <c r="T34" s="51">
        <f>T4/P4-1</f>
        <v>0.24348089159542496</v>
      </c>
    </row>
    <row r="35" spans="1:20" x14ac:dyDescent="0.2">
      <c r="B35" s="2" t="s">
        <v>105</v>
      </c>
    </row>
    <row r="37" spans="1:20" x14ac:dyDescent="0.2">
      <c r="B37" s="2" t="s">
        <v>106</v>
      </c>
      <c r="P37" s="50">
        <f>P14/P4</f>
        <v>0.3335870710856072</v>
      </c>
      <c r="T37" s="50">
        <f>T14/T4</f>
        <v>0.33796510669690843</v>
      </c>
    </row>
    <row r="38" spans="1:20" x14ac:dyDescent="0.2">
      <c r="A38" s="37"/>
      <c r="B38" s="2" t="s">
        <v>107</v>
      </c>
      <c r="P38" s="50">
        <f>P18/P4</f>
        <v>0.20645225826599525</v>
      </c>
      <c r="T38" s="50">
        <f>T18/T4</f>
        <v>0.13835869624932295</v>
      </c>
    </row>
    <row r="39" spans="1:20" x14ac:dyDescent="0.2">
      <c r="A39" s="37"/>
      <c r="B39" s="2" t="s">
        <v>108</v>
      </c>
      <c r="P39" s="50">
        <f>P30/P4</f>
        <v>0.19502186048327289</v>
      </c>
      <c r="T39" s="50">
        <f>T30/T4</f>
        <v>0.10809389641884509</v>
      </c>
    </row>
    <row r="40" spans="1:20" x14ac:dyDescent="0.2">
      <c r="B40" s="2" t="s">
        <v>99</v>
      </c>
      <c r="P40" s="50">
        <f>P27/P26</f>
        <v>0.23369408784756196</v>
      </c>
      <c r="T40" s="50">
        <f>T27/T26</f>
        <v>0.21718411552346586</v>
      </c>
    </row>
    <row r="41" spans="1:20" x14ac:dyDescent="0.2">
      <c r="A41" s="37"/>
    </row>
    <row r="44" spans="1:20" x14ac:dyDescent="0.2">
      <c r="B44" s="52" t="s">
        <v>114</v>
      </c>
    </row>
    <row r="45" spans="1:20" s="1" customFormat="1" x14ac:dyDescent="0.2">
      <c r="B45" s="1" t="s">
        <v>6</v>
      </c>
      <c r="T45" s="48">
        <v>47.151000000000003</v>
      </c>
    </row>
    <row r="46" spans="1:20" x14ac:dyDescent="0.2">
      <c r="A46" s="1"/>
      <c r="B46" s="2" t="s">
        <v>128</v>
      </c>
      <c r="T46" s="47">
        <v>260.26</v>
      </c>
    </row>
    <row r="47" spans="1:20" x14ac:dyDescent="0.2">
      <c r="A47" s="1"/>
      <c r="B47" s="2" t="s">
        <v>129</v>
      </c>
      <c r="T47" s="47">
        <v>54.005000000000003</v>
      </c>
    </row>
    <row r="48" spans="1:20" x14ac:dyDescent="0.2">
      <c r="B48" s="2" t="s">
        <v>130</v>
      </c>
      <c r="T48" s="47">
        <v>28.157</v>
      </c>
    </row>
    <row r="49" spans="2:20" x14ac:dyDescent="0.2">
      <c r="B49" s="2" t="s">
        <v>131</v>
      </c>
      <c r="T49" s="47">
        <f>SUM(T45:T48)</f>
        <v>389.57299999999998</v>
      </c>
    </row>
    <row r="50" spans="2:20" x14ac:dyDescent="0.2">
      <c r="B50" s="2" t="s">
        <v>132</v>
      </c>
      <c r="T50" s="47">
        <v>2270.6559999999999</v>
      </c>
    </row>
    <row r="51" spans="2:20" x14ac:dyDescent="0.2">
      <c r="B51" s="2" t="s">
        <v>133</v>
      </c>
      <c r="T51" s="47">
        <v>91.293000000000006</v>
      </c>
    </row>
    <row r="52" spans="2:20" x14ac:dyDescent="0.2">
      <c r="B52" s="2" t="s">
        <v>134</v>
      </c>
      <c r="T52" s="47">
        <v>498.07299999999998</v>
      </c>
    </row>
    <row r="53" spans="2:20" x14ac:dyDescent="0.2">
      <c r="B53" s="2" t="s">
        <v>135</v>
      </c>
      <c r="T53" s="47">
        <v>64.155000000000001</v>
      </c>
    </row>
    <row r="54" spans="2:20" x14ac:dyDescent="0.2">
      <c r="B54" s="2" t="s">
        <v>136</v>
      </c>
      <c r="T54" s="47">
        <v>145.80000000000001</v>
      </c>
    </row>
    <row r="55" spans="2:20" x14ac:dyDescent="0.2">
      <c r="B55" s="2" t="s">
        <v>137</v>
      </c>
      <c r="T55" s="47">
        <f>T49+SUM(T50:T54)</f>
        <v>3459.55</v>
      </c>
    </row>
    <row r="56" spans="2:20" x14ac:dyDescent="0.2">
      <c r="T56" s="47"/>
    </row>
    <row r="57" spans="2:20" x14ac:dyDescent="0.2">
      <c r="B57" s="2" t="s">
        <v>138</v>
      </c>
      <c r="T57" s="47">
        <v>194.95099999999999</v>
      </c>
    </row>
    <row r="58" spans="2:20" x14ac:dyDescent="0.2">
      <c r="B58" s="2" t="s">
        <v>139</v>
      </c>
      <c r="T58" s="47">
        <v>62.537999999999997</v>
      </c>
    </row>
    <row r="59" spans="2:20" x14ac:dyDescent="0.2">
      <c r="B59" s="2" t="s">
        <v>140</v>
      </c>
      <c r="T59" s="47">
        <v>11.423</v>
      </c>
    </row>
    <row r="60" spans="2:20" s="1" customFormat="1" x14ac:dyDescent="0.2">
      <c r="B60" s="1" t="s">
        <v>141</v>
      </c>
      <c r="T60" s="48">
        <v>0.63400000000000001</v>
      </c>
    </row>
    <row r="61" spans="2:20" x14ac:dyDescent="0.2">
      <c r="B61" s="2" t="s">
        <v>142</v>
      </c>
      <c r="T61" s="47">
        <v>20.497</v>
      </c>
    </row>
    <row r="62" spans="2:20" x14ac:dyDescent="0.2">
      <c r="B62" s="2" t="s">
        <v>143</v>
      </c>
      <c r="T62" s="47">
        <v>38.292999999999999</v>
      </c>
    </row>
    <row r="63" spans="2:20" x14ac:dyDescent="0.2">
      <c r="B63" s="2" t="s">
        <v>144</v>
      </c>
      <c r="T63" s="47">
        <f>SUM(T57:T62)</f>
        <v>328.33600000000001</v>
      </c>
    </row>
    <row r="64" spans="2:20" s="1" customFormat="1" x14ac:dyDescent="0.2">
      <c r="B64" s="1" t="s">
        <v>145</v>
      </c>
      <c r="T64" s="48">
        <v>1358.8420000000001</v>
      </c>
    </row>
    <row r="65" spans="1:20" x14ac:dyDescent="0.2">
      <c r="A65" s="1"/>
      <c r="B65" s="2" t="s">
        <v>146</v>
      </c>
      <c r="T65" s="47">
        <v>0.85099999999999998</v>
      </c>
    </row>
    <row r="66" spans="1:20" x14ac:dyDescent="0.2">
      <c r="A66" s="1"/>
      <c r="B66" s="2" t="s">
        <v>147</v>
      </c>
      <c r="T66" s="47">
        <v>20.375</v>
      </c>
    </row>
    <row r="67" spans="1:20" x14ac:dyDescent="0.2">
      <c r="B67" s="2" t="s">
        <v>148</v>
      </c>
      <c r="T67" s="47">
        <v>44.305</v>
      </c>
    </row>
    <row r="68" spans="1:20" x14ac:dyDescent="0.2">
      <c r="B68" s="2" t="s">
        <v>149</v>
      </c>
      <c r="T68" s="47">
        <v>53.595999999999997</v>
      </c>
    </row>
    <row r="69" spans="1:20" x14ac:dyDescent="0.2">
      <c r="B69" s="2" t="s">
        <v>150</v>
      </c>
      <c r="T69" s="47">
        <v>241.75200000000001</v>
      </c>
    </row>
    <row r="70" spans="1:20" x14ac:dyDescent="0.2">
      <c r="B70" s="2" t="s">
        <v>151</v>
      </c>
      <c r="T70" s="47">
        <f>T63+SUM(T64:T69)</f>
        <v>2048.0570000000002</v>
      </c>
    </row>
    <row r="72" spans="1:20" x14ac:dyDescent="0.2">
      <c r="B72" s="2" t="s">
        <v>152</v>
      </c>
      <c r="T72" s="47">
        <v>1411.4929999999999</v>
      </c>
    </row>
    <row r="73" spans="1:20" x14ac:dyDescent="0.2">
      <c r="B73" s="2" t="s">
        <v>153</v>
      </c>
      <c r="T73" s="47">
        <f>T72+T70</f>
        <v>3459.55</v>
      </c>
    </row>
    <row r="75" spans="1:20" x14ac:dyDescent="0.2">
      <c r="B75" s="2" t="s">
        <v>154</v>
      </c>
      <c r="T75" s="47">
        <f>T55-T70</f>
        <v>1411.4929999999999</v>
      </c>
    </row>
    <row r="76" spans="1:20" x14ac:dyDescent="0.2">
      <c r="A76" s="37"/>
      <c r="B76" s="2" t="s">
        <v>155</v>
      </c>
      <c r="T76" s="2">
        <f>T75/T32</f>
        <v>19.079386320627194</v>
      </c>
    </row>
    <row r="77" spans="1:20" x14ac:dyDescent="0.2">
      <c r="A77" s="37"/>
    </row>
    <row r="78" spans="1:20" s="37" customFormat="1" x14ac:dyDescent="0.2">
      <c r="B78" s="37" t="s">
        <v>6</v>
      </c>
      <c r="T78" s="65">
        <f>T45</f>
        <v>47.151000000000003</v>
      </c>
    </row>
    <row r="79" spans="1:20" s="37" customFormat="1" x14ac:dyDescent="0.2">
      <c r="B79" s="37" t="s">
        <v>7</v>
      </c>
      <c r="T79" s="65">
        <f>T60+T64</f>
        <v>1359.4760000000001</v>
      </c>
    </row>
    <row r="80" spans="1:20" x14ac:dyDescent="0.2">
      <c r="B80" s="2" t="s">
        <v>8</v>
      </c>
      <c r="T80" s="47">
        <f>T78-T79</f>
        <v>-1312.325</v>
      </c>
    </row>
    <row r="82" spans="2:20" x14ac:dyDescent="0.2">
      <c r="B82" s="2" t="s">
        <v>156</v>
      </c>
      <c r="T82" s="2">
        <v>28.73</v>
      </c>
    </row>
    <row r="83" spans="2:20" x14ac:dyDescent="0.2">
      <c r="B83" s="2" t="s">
        <v>5</v>
      </c>
      <c r="T83" s="47">
        <f>T82*T32</f>
        <v>2125.4454000000001</v>
      </c>
    </row>
    <row r="84" spans="2:20" x14ac:dyDescent="0.2">
      <c r="B84" s="2" t="s">
        <v>9</v>
      </c>
      <c r="T84" s="47">
        <f>T83-T80</f>
        <v>3437.7704000000003</v>
      </c>
    </row>
    <row r="86" spans="2:20" x14ac:dyDescent="0.2">
      <c r="B86" s="2" t="s">
        <v>27</v>
      </c>
      <c r="T86" s="64">
        <f>T82/T76</f>
        <v>1.5058136313818067</v>
      </c>
    </row>
    <row r="87" spans="2:20" x14ac:dyDescent="0.2">
      <c r="B87" s="2" t="s">
        <v>28</v>
      </c>
    </row>
    <row r="88" spans="2:20" x14ac:dyDescent="0.2">
      <c r="B88" s="2" t="s">
        <v>29</v>
      </c>
    </row>
    <row r="89" spans="2:20" x14ac:dyDescent="0.2">
      <c r="B89" s="2" t="s">
        <v>30</v>
      </c>
    </row>
  </sheetData>
  <hyperlinks>
    <hyperlink ref="T1" r:id="rId1" xr:uid="{228CD04C-DFDD-4929-9CEF-C123195CA26C}"/>
  </hyperlinks>
  <pageMargins left="0.7" right="0.7" top="0.75" bottom="0.75" header="0.3" footer="0.3"/>
  <ignoredErrors>
    <ignoredError sqref="T13 P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2022-11-06T18:45:28Z</dcterms:created>
  <dcterms:modified xsi:type="dcterms:W3CDTF">2022-11-06T19:47:56Z</dcterms:modified>
</cp:coreProperties>
</file>