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1BCCAAF-2CA9-490D-A293-9DE3FC7D70A6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" i="1" l="1"/>
  <c r="S8" i="1"/>
  <c r="Q8" i="1" l="1"/>
  <c r="P8" i="1"/>
  <c r="O8" i="1"/>
  <c r="L8" i="1"/>
  <c r="X8" i="1" l="1"/>
  <c r="W8" i="1"/>
  <c r="V8" i="1"/>
  <c r="U8" i="1"/>
  <c r="G8" i="1"/>
  <c r="F8" i="1"/>
  <c r="H8" i="1" l="1"/>
  <c r="I8" i="1"/>
  <c r="J8" i="1" l="1"/>
  <c r="F30" i="4" a="1"/>
  <c r="F30" i="4" s="1"/>
  <c r="X7" i="1"/>
  <c r="W7" i="1"/>
  <c r="X3" i="1"/>
  <c r="W3" i="1"/>
  <c r="X4" i="1" l="1"/>
  <c r="W4" i="1"/>
  <c r="X5" i="1"/>
  <c r="W5" i="1"/>
  <c r="X6" i="1" l="1"/>
  <c r="W6" i="1"/>
  <c r="X9" i="1"/>
  <c r="W9" i="1"/>
  <c r="V6" i="1" l="1"/>
  <c r="U6" i="1"/>
  <c r="S6" i="1"/>
  <c r="J3" i="1" l="1"/>
  <c r="I3" i="1"/>
  <c r="H3" i="1"/>
  <c r="G3" i="1"/>
  <c r="F3" i="1"/>
  <c r="L5" i="1" l="1"/>
  <c r="V5" i="1" l="1"/>
  <c r="U5" i="1"/>
  <c r="S5" i="1"/>
  <c r="J5" i="1" l="1"/>
  <c r="I5" i="1"/>
  <c r="H5" i="1"/>
  <c r="G5" i="1"/>
  <c r="F5" i="1"/>
  <c r="G7" i="1" l="1"/>
  <c r="G9" i="1"/>
  <c r="G6" i="1"/>
  <c r="G4" i="1"/>
  <c r="L6" i="1" l="1"/>
  <c r="J4" i="1" l="1"/>
  <c r="J6" i="1"/>
  <c r="J7" i="1"/>
  <c r="I4" i="1"/>
  <c r="H4" i="1"/>
  <c r="F4" i="1"/>
  <c r="H16" i="1"/>
  <c r="H17" i="1"/>
  <c r="H15" i="1"/>
  <c r="H14" i="1"/>
  <c r="I7" i="1"/>
  <c r="H7" i="1"/>
  <c r="F7" i="1"/>
  <c r="I6" i="1"/>
  <c r="H6" i="1"/>
  <c r="F6" i="1"/>
  <c r="L9" i="1" l="1"/>
  <c r="P9" i="1" l="1"/>
  <c r="O9" i="1"/>
  <c r="H9" i="1"/>
  <c r="F9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9" i="1" l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7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8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8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8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O9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9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12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2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<sst xmlns="http://schemas.openxmlformats.org/spreadsheetml/2006/main" count="1059" uniqueCount="610">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</sst>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</numFmts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2" fontId="1" fillId="0" borderId="0" xfId="0" applyNumberFormat="1" applyFont="1"/>
    <xf numFmtId="168" fontId="17" fillId="0" borderId="0" xfId="0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</row>
        <row r="27">
          <cell r="C27" t="str">
            <v>London/Madrid</v>
          </cell>
        </row>
        <row r="28">
          <cell r="C28">
            <v>2011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73.98</v>
          </cell>
        </row>
        <row r="8">
          <cell r="C8">
            <v>2106.2105999999999</v>
          </cell>
        </row>
        <row r="11">
          <cell r="C11">
            <v>-1312.325</v>
          </cell>
        </row>
        <row r="12">
          <cell r="C12">
            <v>3418.5356000000002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3">
          <cell r="C33" t="str">
            <v>Q222</v>
          </cell>
          <cell r="D33">
            <v>44777</v>
          </cell>
        </row>
        <row r="38">
          <cell r="C38">
            <v>1.4921863586996182</v>
          </cell>
        </row>
      </sheetData>
      <sheetData sheetId="1">
        <row r="37">
          <cell r="T37">
            <v>0.33796510669690843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&#163;IAG.xlsx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A29" sqref="A29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440</v>
      </c>
      <c r="B2" s="6" t="s">
        <v>441</v>
      </c>
      <c r="C2" s="6" t="s">
        <v>164</v>
      </c>
      <c r="D2" s="6" t="s">
        <v>442</v>
      </c>
      <c r="E2" s="7" t="s">
        <v>443</v>
      </c>
      <c r="F2" s="7" t="s">
        <v>444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445</v>
      </c>
      <c r="N2" s="9">
        <v>1.1000000000000001E-3</v>
      </c>
    </row>
    <row r="3" spans="1:14" ht="16.5" x14ac:dyDescent="0.25">
      <c r="A3" s="19" t="s">
        <v>446</v>
      </c>
      <c r="B3" s="6" t="s">
        <v>447</v>
      </c>
      <c r="C3" s="6" t="s">
        <v>84</v>
      </c>
      <c r="D3" s="6" t="s">
        <v>442</v>
      </c>
      <c r="E3" s="7" t="s">
        <v>448</v>
      </c>
      <c r="F3" s="7" t="s">
        <v>449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450</v>
      </c>
      <c r="N3" s="11">
        <v>-0.11940000000000001</v>
      </c>
    </row>
    <row r="4" spans="1:14" ht="16.5" x14ac:dyDescent="0.25">
      <c r="A4" s="19" t="s">
        <v>451</v>
      </c>
      <c r="B4" s="6" t="s">
        <v>452</v>
      </c>
      <c r="C4" s="6" t="s">
        <v>76</v>
      </c>
      <c r="D4" s="6" t="s">
        <v>442</v>
      </c>
      <c r="E4" s="7" t="s">
        <v>453</v>
      </c>
      <c r="F4" s="7" t="s">
        <v>454</v>
      </c>
      <c r="G4" s="6" t="s">
        <v>67</v>
      </c>
      <c r="H4" s="8">
        <v>16.829999999999998</v>
      </c>
      <c r="I4" s="8">
        <v>4.22</v>
      </c>
      <c r="J4" s="8" t="s">
        <v>455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456</v>
      </c>
      <c r="B5" s="6" t="s">
        <v>457</v>
      </c>
      <c r="C5" s="6" t="s">
        <v>42</v>
      </c>
      <c r="D5" s="6" t="s">
        <v>442</v>
      </c>
      <c r="E5" s="7" t="s">
        <v>458</v>
      </c>
      <c r="F5" s="7" t="s">
        <v>459</v>
      </c>
      <c r="G5" s="7">
        <v>7.14</v>
      </c>
      <c r="H5" s="8">
        <v>13.01</v>
      </c>
      <c r="I5" s="8">
        <v>3.5</v>
      </c>
      <c r="J5" s="7" t="s">
        <v>460</v>
      </c>
      <c r="K5" s="9">
        <v>1</v>
      </c>
      <c r="L5" s="6" t="s">
        <v>67</v>
      </c>
      <c r="M5" s="6" t="s">
        <v>461</v>
      </c>
      <c r="N5" s="9">
        <v>3.2800000000000003E-2</v>
      </c>
    </row>
    <row r="6" spans="1:14" ht="16.5" x14ac:dyDescent="0.25">
      <c r="A6" s="19" t="s">
        <v>462</v>
      </c>
      <c r="B6" s="6" t="s">
        <v>463</v>
      </c>
      <c r="C6" s="6" t="s">
        <v>42</v>
      </c>
      <c r="D6" s="6" t="s">
        <v>442</v>
      </c>
      <c r="E6" s="7" t="s">
        <v>464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465</v>
      </c>
      <c r="K6" s="13">
        <v>0.17630000000000001</v>
      </c>
      <c r="L6" s="6" t="s">
        <v>67</v>
      </c>
      <c r="M6" s="6" t="s">
        <v>466</v>
      </c>
      <c r="N6" s="9">
        <v>4.6100000000000002E-2</v>
      </c>
    </row>
    <row r="7" spans="1:14" ht="16.5" x14ac:dyDescent="0.25">
      <c r="A7" s="19" t="s">
        <v>467</v>
      </c>
      <c r="B7" s="6" t="s">
        <v>468</v>
      </c>
      <c r="C7" s="6" t="s">
        <v>164</v>
      </c>
      <c r="D7" s="6" t="s">
        <v>442</v>
      </c>
      <c r="E7" s="7" t="s">
        <v>469</v>
      </c>
      <c r="F7" s="15" t="s">
        <v>470</v>
      </c>
      <c r="G7" s="8">
        <v>138.6</v>
      </c>
      <c r="H7" s="8">
        <v>88.1</v>
      </c>
      <c r="I7" s="7">
        <v>0.25</v>
      </c>
      <c r="J7" s="7" t="s">
        <v>471</v>
      </c>
      <c r="K7" s="13">
        <v>0.21</v>
      </c>
      <c r="L7" s="6" t="s">
        <v>67</v>
      </c>
      <c r="M7" s="6" t="s">
        <v>472</v>
      </c>
      <c r="N7" s="9">
        <v>5.7999999999999996E-3</v>
      </c>
    </row>
    <row r="8" spans="1:14" ht="16.5" x14ac:dyDescent="0.25">
      <c r="A8" s="19" t="s">
        <v>473</v>
      </c>
      <c r="B8" s="6" t="s">
        <v>474</v>
      </c>
      <c r="C8" s="6" t="s">
        <v>42</v>
      </c>
      <c r="D8" s="6" t="s">
        <v>442</v>
      </c>
      <c r="E8" s="7" t="s">
        <v>475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476</v>
      </c>
      <c r="K8" s="13">
        <v>0.22090000000000001</v>
      </c>
      <c r="L8" s="6" t="s">
        <v>67</v>
      </c>
      <c r="M8" s="6" t="s">
        <v>477</v>
      </c>
      <c r="N8" s="9">
        <v>2.46E-2</v>
      </c>
    </row>
    <row r="9" spans="1:14" ht="16.5" x14ac:dyDescent="0.25">
      <c r="A9" s="19" t="s">
        <v>478</v>
      </c>
      <c r="B9" s="6" t="s">
        <v>479</v>
      </c>
      <c r="C9" s="6" t="s">
        <v>84</v>
      </c>
      <c r="D9" s="6" t="s">
        <v>442</v>
      </c>
      <c r="E9" s="7" t="s">
        <v>480</v>
      </c>
      <c r="F9" s="15" t="s">
        <v>470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481</v>
      </c>
      <c r="N9" s="11">
        <v>-1.5599999999999999E-2</v>
      </c>
    </row>
    <row r="10" spans="1:14" ht="16.5" x14ac:dyDescent="0.25">
      <c r="A10" s="19">
        <v>2588</v>
      </c>
      <c r="B10" s="6" t="s">
        <v>482</v>
      </c>
      <c r="C10" s="6" t="s">
        <v>89</v>
      </c>
      <c r="D10" s="6" t="s">
        <v>442</v>
      </c>
      <c r="E10" s="7" t="s">
        <v>483</v>
      </c>
      <c r="F10" s="7" t="s">
        <v>484</v>
      </c>
      <c r="G10" s="7">
        <v>9.24</v>
      </c>
      <c r="H10" s="8">
        <v>16.79</v>
      </c>
      <c r="I10" s="8">
        <v>3.53</v>
      </c>
      <c r="J10" s="15" t="s">
        <v>485</v>
      </c>
      <c r="K10" s="9">
        <v>0.91400000000000003</v>
      </c>
      <c r="L10" s="10">
        <v>44791</v>
      </c>
      <c r="M10" s="6" t="s">
        <v>486</v>
      </c>
      <c r="N10" s="9">
        <v>4.1599999999999998E-2</v>
      </c>
    </row>
    <row r="11" spans="1:14" ht="16.5" x14ac:dyDescent="0.25">
      <c r="A11" s="19" t="s">
        <v>487</v>
      </c>
      <c r="B11" s="6" t="s">
        <v>488</v>
      </c>
      <c r="C11" s="6" t="s">
        <v>84</v>
      </c>
      <c r="D11" s="6" t="s">
        <v>442</v>
      </c>
      <c r="E11" s="7" t="s">
        <v>489</v>
      </c>
      <c r="F11" s="7" t="s">
        <v>490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491</v>
      </c>
      <c r="N11" s="9">
        <v>8.3999999999999995E-3</v>
      </c>
    </row>
    <row r="12" spans="1:14" ht="16.5" x14ac:dyDescent="0.25">
      <c r="A12" s="19" t="s">
        <v>492</v>
      </c>
      <c r="B12" s="6" t="s">
        <v>493</v>
      </c>
      <c r="C12" s="6" t="s">
        <v>72</v>
      </c>
      <c r="D12" s="6" t="s">
        <v>442</v>
      </c>
      <c r="E12" s="7" t="s">
        <v>494</v>
      </c>
      <c r="F12" s="7" t="s">
        <v>495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496</v>
      </c>
      <c r="N12" s="9">
        <v>5.0000000000000001E-4</v>
      </c>
    </row>
    <row r="13" spans="1:14" ht="16.5" x14ac:dyDescent="0.25">
      <c r="A13" s="19" t="s">
        <v>497</v>
      </c>
      <c r="B13" s="6" t="s">
        <v>498</v>
      </c>
      <c r="C13" s="6" t="s">
        <v>65</v>
      </c>
      <c r="D13" s="6" t="s">
        <v>442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499</v>
      </c>
      <c r="K13" s="11">
        <v>9.4200000000000006E-2</v>
      </c>
      <c r="L13" s="6" t="s">
        <v>67</v>
      </c>
      <c r="M13" s="6" t="s">
        <v>500</v>
      </c>
      <c r="N13" s="9">
        <v>1.5299999999999999E-2</v>
      </c>
    </row>
    <row r="14" spans="1:14" ht="16.5" x14ac:dyDescent="0.25">
      <c r="A14" s="19" t="s">
        <v>501</v>
      </c>
      <c r="B14" s="6" t="s">
        <v>502</v>
      </c>
      <c r="C14" s="6" t="s">
        <v>65</v>
      </c>
      <c r="D14" s="6" t="s">
        <v>442</v>
      </c>
      <c r="E14" s="7" t="s">
        <v>209</v>
      </c>
      <c r="F14" s="7" t="s">
        <v>503</v>
      </c>
      <c r="G14" s="7">
        <v>7.1</v>
      </c>
      <c r="H14" s="7">
        <v>4.3600000000000003</v>
      </c>
      <c r="I14" s="8">
        <v>1.29</v>
      </c>
      <c r="J14" s="7" t="s">
        <v>504</v>
      </c>
      <c r="K14" s="9">
        <v>1</v>
      </c>
      <c r="L14" s="6" t="s">
        <v>67</v>
      </c>
      <c r="M14" s="6" t="s">
        <v>505</v>
      </c>
      <c r="N14" s="9">
        <v>1.9E-3</v>
      </c>
    </row>
    <row r="15" spans="1:14" ht="16.5" x14ac:dyDescent="0.25">
      <c r="A15" s="19" t="s">
        <v>506</v>
      </c>
      <c r="B15" s="6" t="s">
        <v>507</v>
      </c>
      <c r="C15" s="6" t="s">
        <v>84</v>
      </c>
      <c r="D15" s="6" t="s">
        <v>442</v>
      </c>
      <c r="E15" s="7" t="s">
        <v>213</v>
      </c>
      <c r="F15" s="8" t="s">
        <v>508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509</v>
      </c>
      <c r="N15" s="9">
        <v>0.1346</v>
      </c>
    </row>
    <row r="16" spans="1:14" ht="16.5" x14ac:dyDescent="0.25">
      <c r="A16" s="19">
        <v>694</v>
      </c>
      <c r="B16" s="6" t="s">
        <v>510</v>
      </c>
      <c r="C16" s="6" t="s">
        <v>89</v>
      </c>
      <c r="D16" s="6" t="s">
        <v>442</v>
      </c>
      <c r="E16" s="7" t="s">
        <v>511</v>
      </c>
      <c r="F16" s="8" t="s">
        <v>508</v>
      </c>
      <c r="G16" s="7">
        <v>7.55</v>
      </c>
      <c r="H16" s="6" t="s">
        <v>67</v>
      </c>
      <c r="I16" s="15">
        <v>0.74</v>
      </c>
      <c r="J16" s="7" t="s">
        <v>512</v>
      </c>
      <c r="K16" s="9">
        <v>0.71799999999999997</v>
      </c>
      <c r="L16" s="10">
        <v>44803</v>
      </c>
      <c r="M16" s="6" t="s">
        <v>513</v>
      </c>
      <c r="N16" s="9">
        <v>6.4199999999999993E-2</v>
      </c>
    </row>
    <row r="17" spans="1:14" ht="16.5" x14ac:dyDescent="0.25">
      <c r="A17" s="19" t="s">
        <v>514</v>
      </c>
      <c r="B17" s="6" t="s">
        <v>515</v>
      </c>
      <c r="C17" s="6" t="s">
        <v>65</v>
      </c>
      <c r="D17" s="6" t="s">
        <v>442</v>
      </c>
      <c r="E17" s="7" t="s">
        <v>516</v>
      </c>
      <c r="F17" s="7" t="s">
        <v>517</v>
      </c>
      <c r="G17" s="7">
        <v>9.92</v>
      </c>
      <c r="H17" s="7">
        <v>5.58</v>
      </c>
      <c r="I17" s="8">
        <v>1.47</v>
      </c>
      <c r="J17" s="15" t="s">
        <v>518</v>
      </c>
      <c r="K17" s="9">
        <v>0.99850000000000005</v>
      </c>
      <c r="L17" s="6" t="s">
        <v>67</v>
      </c>
      <c r="M17" s="6" t="s">
        <v>519</v>
      </c>
      <c r="N17" s="9">
        <v>3.1099999999999999E-2</v>
      </c>
    </row>
    <row r="18" spans="1:14" ht="16.5" x14ac:dyDescent="0.25">
      <c r="A18" s="19" t="s">
        <v>520</v>
      </c>
      <c r="B18" s="6" t="s">
        <v>521</v>
      </c>
      <c r="C18" s="6" t="s">
        <v>42</v>
      </c>
      <c r="D18" s="6" t="s">
        <v>442</v>
      </c>
      <c r="E18" s="15" t="s">
        <v>522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523</v>
      </c>
      <c r="K18" s="13">
        <v>0.1188</v>
      </c>
      <c r="L18" s="37">
        <v>44882</v>
      </c>
      <c r="M18" s="6" t="s">
        <v>524</v>
      </c>
      <c r="N18" s="11">
        <v>-8.5000000000000006E-3</v>
      </c>
    </row>
    <row r="19" spans="1:14" ht="16.5" x14ac:dyDescent="0.25">
      <c r="A19" s="19">
        <v>357</v>
      </c>
      <c r="B19" s="6" t="s">
        <v>525</v>
      </c>
      <c r="C19" s="6" t="s">
        <v>89</v>
      </c>
      <c r="D19" s="6" t="s">
        <v>442</v>
      </c>
      <c r="E19" s="15" t="s">
        <v>526</v>
      </c>
      <c r="F19" s="7" t="s">
        <v>527</v>
      </c>
      <c r="G19" s="7">
        <v>11</v>
      </c>
      <c r="H19" s="15">
        <v>9.8699999999999992</v>
      </c>
      <c r="I19" s="8">
        <v>1.46</v>
      </c>
      <c r="J19" s="7" t="s">
        <v>528</v>
      </c>
      <c r="K19" s="9">
        <v>0.58440000000000003</v>
      </c>
      <c r="L19" s="10">
        <v>44799</v>
      </c>
      <c r="M19" s="6" t="s">
        <v>529</v>
      </c>
      <c r="N19" s="9">
        <v>6.8400000000000002E-2</v>
      </c>
    </row>
    <row r="20" spans="1:14" ht="16.5" x14ac:dyDescent="0.25">
      <c r="A20" s="19" t="s">
        <v>530</v>
      </c>
      <c r="B20" s="6" t="s">
        <v>531</v>
      </c>
      <c r="C20" s="6" t="s">
        <v>65</v>
      </c>
      <c r="D20" s="6" t="s">
        <v>442</v>
      </c>
      <c r="E20" s="15" t="s">
        <v>532</v>
      </c>
      <c r="F20" s="15" t="s">
        <v>533</v>
      </c>
      <c r="G20" s="7">
        <v>18.05</v>
      </c>
      <c r="H20" s="8">
        <v>15.01</v>
      </c>
      <c r="I20" s="7">
        <v>0.19</v>
      </c>
      <c r="J20" s="15" t="s">
        <v>534</v>
      </c>
      <c r="K20" s="9">
        <v>0.65839999999999999</v>
      </c>
      <c r="L20" s="37">
        <v>44873</v>
      </c>
      <c r="M20" s="6" t="s">
        <v>535</v>
      </c>
      <c r="N20" s="9">
        <v>5.3E-3</v>
      </c>
    </row>
    <row r="21" spans="1:14" ht="16.5" x14ac:dyDescent="0.25">
      <c r="A21" s="19" t="s">
        <v>536</v>
      </c>
      <c r="B21" s="6" t="s">
        <v>537</v>
      </c>
      <c r="C21" s="6" t="s">
        <v>42</v>
      </c>
      <c r="D21" s="6" t="s">
        <v>442</v>
      </c>
      <c r="E21" s="8" t="s">
        <v>538</v>
      </c>
      <c r="F21" s="8" t="s">
        <v>539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540</v>
      </c>
      <c r="N21" s="9">
        <v>0</v>
      </c>
    </row>
    <row r="22" spans="1:14" ht="16.5" x14ac:dyDescent="0.25">
      <c r="A22" s="19">
        <v>1848</v>
      </c>
      <c r="B22" s="6" t="s">
        <v>541</v>
      </c>
      <c r="C22" s="6" t="s">
        <v>89</v>
      </c>
      <c r="D22" s="6" t="s">
        <v>442</v>
      </c>
      <c r="E22" s="8" t="s">
        <v>542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543</v>
      </c>
      <c r="K22" s="13">
        <v>0.4017</v>
      </c>
      <c r="L22" s="10">
        <v>44862</v>
      </c>
      <c r="M22" s="6" t="s">
        <v>544</v>
      </c>
      <c r="N22" s="11">
        <v>-6.3E-3</v>
      </c>
    </row>
    <row r="23" spans="1:14" ht="16.5" x14ac:dyDescent="0.25">
      <c r="A23" s="19" t="s">
        <v>545</v>
      </c>
      <c r="B23" s="6" t="s">
        <v>546</v>
      </c>
      <c r="C23" s="6" t="s">
        <v>42</v>
      </c>
      <c r="D23" s="6" t="s">
        <v>442</v>
      </c>
      <c r="E23" s="8" t="s">
        <v>547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548</v>
      </c>
      <c r="K23" s="11">
        <v>0</v>
      </c>
      <c r="L23" s="6" t="s">
        <v>67</v>
      </c>
      <c r="M23" s="6" t="s">
        <v>549</v>
      </c>
      <c r="N23" s="11">
        <v>-0.16120000000000001</v>
      </c>
    </row>
    <row r="24" spans="1:14" ht="16.5" x14ac:dyDescent="0.25">
      <c r="A24" s="19" t="s">
        <v>550</v>
      </c>
      <c r="B24" s="6" t="s">
        <v>551</v>
      </c>
      <c r="C24" s="6" t="s">
        <v>72</v>
      </c>
      <c r="D24" s="6" t="s">
        <v>442</v>
      </c>
      <c r="E24" s="8" t="s">
        <v>552</v>
      </c>
      <c r="F24" s="8" t="s">
        <v>553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554</v>
      </c>
      <c r="N24" s="9">
        <v>0</v>
      </c>
    </row>
    <row r="25" spans="1:14" ht="16.5" x14ac:dyDescent="0.25">
      <c r="A25" s="19" t="s">
        <v>555</v>
      </c>
      <c r="B25" s="6" t="s">
        <v>556</v>
      </c>
      <c r="C25" s="6" t="s">
        <v>72</v>
      </c>
      <c r="D25" s="6" t="s">
        <v>442</v>
      </c>
      <c r="E25" s="8" t="s">
        <v>557</v>
      </c>
      <c r="F25" s="15" t="s">
        <v>558</v>
      </c>
      <c r="G25" s="6" t="s">
        <v>67</v>
      </c>
      <c r="H25" s="15">
        <v>9.7899999999999991</v>
      </c>
      <c r="I25" s="8">
        <v>4.3600000000000003</v>
      </c>
      <c r="J25" s="8" t="s">
        <v>559</v>
      </c>
      <c r="K25" s="13">
        <v>0.48430000000000001</v>
      </c>
      <c r="L25" s="10">
        <v>44833</v>
      </c>
      <c r="M25" s="6" t="s">
        <v>560</v>
      </c>
      <c r="N25" s="9">
        <v>3.0999999999999999E-3</v>
      </c>
    </row>
    <row r="26" spans="1:14" ht="16.5" x14ac:dyDescent="0.25">
      <c r="A26" s="19" t="s">
        <v>561</v>
      </c>
      <c r="B26" s="6" t="s">
        <v>562</v>
      </c>
      <c r="C26" s="6" t="s">
        <v>149</v>
      </c>
      <c r="D26" s="6" t="s">
        <v>442</v>
      </c>
      <c r="E26" s="8" t="s">
        <v>563</v>
      </c>
      <c r="F26" s="7" t="s">
        <v>564</v>
      </c>
      <c r="G26" s="8">
        <v>30.08</v>
      </c>
      <c r="H26" s="8">
        <v>16.34</v>
      </c>
      <c r="I26" s="8">
        <v>0.9</v>
      </c>
      <c r="J26" s="8" t="s">
        <v>565</v>
      </c>
      <c r="K26" s="11">
        <v>0</v>
      </c>
      <c r="L26" s="6" t="s">
        <v>67</v>
      </c>
      <c r="M26" s="6" t="s">
        <v>566</v>
      </c>
      <c r="N26" s="9">
        <v>1.2E-2</v>
      </c>
    </row>
    <row r="27" spans="1:14" ht="16.5" x14ac:dyDescent="0.25">
      <c r="A27" s="19" t="s">
        <v>567</v>
      </c>
      <c r="B27" s="6" t="s">
        <v>568</v>
      </c>
      <c r="C27" s="6" t="s">
        <v>140</v>
      </c>
      <c r="D27" s="6" t="s">
        <v>442</v>
      </c>
      <c r="E27" s="8" t="s">
        <v>569</v>
      </c>
      <c r="F27" s="7" t="s">
        <v>570</v>
      </c>
      <c r="G27" s="7">
        <v>0.21</v>
      </c>
      <c r="H27" s="8">
        <v>124.51</v>
      </c>
      <c r="I27" s="7">
        <v>-3.82</v>
      </c>
      <c r="J27" s="7" t="s">
        <v>571</v>
      </c>
      <c r="K27" s="11">
        <v>2.7000000000000001E-3</v>
      </c>
      <c r="L27" s="10">
        <v>44785</v>
      </c>
      <c r="M27" s="6" t="s">
        <v>572</v>
      </c>
      <c r="N27" s="9">
        <v>3.5700000000000003E-2</v>
      </c>
    </row>
    <row r="28" spans="1:14" ht="16.5" x14ac:dyDescent="0.25">
      <c r="A28" s="19" t="s">
        <v>567</v>
      </c>
      <c r="B28" s="6" t="s">
        <v>568</v>
      </c>
      <c r="C28" s="6" t="s">
        <v>149</v>
      </c>
      <c r="D28" s="6" t="s">
        <v>442</v>
      </c>
      <c r="E28" s="8" t="s">
        <v>573</v>
      </c>
      <c r="F28" s="7" t="s">
        <v>574</v>
      </c>
      <c r="G28" s="6" t="s">
        <v>67</v>
      </c>
      <c r="H28" s="7">
        <v>0.08</v>
      </c>
      <c r="I28" s="8">
        <v>971.61</v>
      </c>
      <c r="J28" s="7" t="s">
        <v>575</v>
      </c>
      <c r="K28" s="11">
        <v>3.5900000000000001E-2</v>
      </c>
      <c r="L28" s="6" t="s">
        <v>67</v>
      </c>
      <c r="M28" s="6" t="s">
        <v>576</v>
      </c>
      <c r="N28" s="9">
        <v>2.8500000000000001E-2</v>
      </c>
    </row>
    <row r="29" spans="1:14" ht="16.5" x14ac:dyDescent="0.25">
      <c r="A29" s="19" t="s">
        <v>577</v>
      </c>
      <c r="B29" s="6" t="s">
        <v>578</v>
      </c>
      <c r="C29" s="6" t="s">
        <v>72</v>
      </c>
      <c r="D29" s="6" t="s">
        <v>442</v>
      </c>
      <c r="E29" s="8" t="s">
        <v>579</v>
      </c>
      <c r="F29" s="8" t="s">
        <v>580</v>
      </c>
      <c r="G29" s="6" t="s">
        <v>67</v>
      </c>
      <c r="H29" s="8">
        <v>35.93</v>
      </c>
      <c r="I29" s="8">
        <v>3.53</v>
      </c>
      <c r="J29" s="8" t="s">
        <v>581</v>
      </c>
      <c r="K29" s="11">
        <v>5.7099999999999998E-2</v>
      </c>
      <c r="L29" s="10">
        <v>44832</v>
      </c>
      <c r="M29" s="6" t="s">
        <v>582</v>
      </c>
      <c r="N29" s="11">
        <v>-3.8800000000000001E-2</v>
      </c>
    </row>
    <row r="30" spans="1:14" ht="16.5" x14ac:dyDescent="0.25">
      <c r="A30" s="19">
        <v>8620</v>
      </c>
      <c r="B30" s="6" t="s">
        <v>583</v>
      </c>
      <c r="C30" s="6" t="s">
        <v>89</v>
      </c>
      <c r="D30" s="6" t="s">
        <v>442</v>
      </c>
      <c r="E30" s="8" t="s">
        <v>584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585</v>
      </c>
      <c r="K30" s="11">
        <v>0</v>
      </c>
      <c r="L30" s="10">
        <v>44785</v>
      </c>
      <c r="M30" s="6" t="s">
        <v>586</v>
      </c>
      <c r="N30" s="11">
        <v>-4.4900000000000002E-2</v>
      </c>
    </row>
    <row r="31" spans="1:14" ht="16.5" x14ac:dyDescent="0.25">
      <c r="A31" s="19" t="s">
        <v>587</v>
      </c>
      <c r="B31" s="6" t="s">
        <v>588</v>
      </c>
      <c r="C31" s="6" t="s">
        <v>140</v>
      </c>
      <c r="D31" s="6" t="s">
        <v>442</v>
      </c>
      <c r="E31" s="8" t="s">
        <v>589</v>
      </c>
      <c r="F31" s="7" t="s">
        <v>590</v>
      </c>
      <c r="G31" s="6" t="s">
        <v>67</v>
      </c>
      <c r="H31" s="7">
        <v>7.09</v>
      </c>
      <c r="I31" s="8">
        <v>15.56</v>
      </c>
      <c r="J31" s="8" t="s">
        <v>591</v>
      </c>
      <c r="K31" s="11">
        <v>0</v>
      </c>
      <c r="L31" s="37">
        <v>44874</v>
      </c>
      <c r="M31" s="6" t="s">
        <v>592</v>
      </c>
      <c r="N31" s="9">
        <v>2.63E-2</v>
      </c>
    </row>
    <row r="32" spans="1:14" ht="16.5" x14ac:dyDescent="0.25">
      <c r="A32" s="19" t="s">
        <v>587</v>
      </c>
      <c r="B32" s="6" t="s">
        <v>588</v>
      </c>
      <c r="C32" s="6" t="s">
        <v>149</v>
      </c>
      <c r="D32" s="6" t="s">
        <v>442</v>
      </c>
      <c r="E32" s="8" t="s">
        <v>593</v>
      </c>
      <c r="F32" s="7" t="s">
        <v>594</v>
      </c>
      <c r="G32" s="6" t="s">
        <v>67</v>
      </c>
      <c r="H32" s="7">
        <v>4.92</v>
      </c>
      <c r="I32" s="8">
        <v>9.19</v>
      </c>
      <c r="J32" s="8" t="s">
        <v>595</v>
      </c>
      <c r="K32" s="11">
        <v>0</v>
      </c>
      <c r="L32" s="6" t="s">
        <v>67</v>
      </c>
      <c r="M32" s="6" t="s">
        <v>596</v>
      </c>
      <c r="N32" s="9">
        <v>2.3699999999999999E-2</v>
      </c>
    </row>
    <row r="33" spans="1:14" ht="16.5" x14ac:dyDescent="0.25">
      <c r="A33" s="19" t="s">
        <v>597</v>
      </c>
      <c r="B33" s="6" t="s">
        <v>598</v>
      </c>
      <c r="C33" s="6" t="s">
        <v>76</v>
      </c>
      <c r="D33" s="6" t="s">
        <v>442</v>
      </c>
      <c r="E33" s="8" t="s">
        <v>599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600</v>
      </c>
      <c r="B34" s="6" t="s">
        <v>601</v>
      </c>
      <c r="C34" s="6" t="s">
        <v>355</v>
      </c>
      <c r="D34" s="6" t="s">
        <v>442</v>
      </c>
      <c r="E34" s="8" t="s">
        <v>602</v>
      </c>
      <c r="F34" s="8" t="s">
        <v>603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604</v>
      </c>
      <c r="N34" s="11">
        <v>-1.8599999999999998E-2</v>
      </c>
    </row>
    <row r="35" spans="1:14" ht="16.5" x14ac:dyDescent="0.25">
      <c r="A35" s="19" t="s">
        <v>605</v>
      </c>
      <c r="B35" s="6" t="s">
        <v>606</v>
      </c>
      <c r="C35" s="6" t="s">
        <v>84</v>
      </c>
      <c r="D35" s="6" t="s">
        <v>442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607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X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18" width="9.875" style="1" bestFit="1" customWidth="1"/>
    <col min="19" max="20" width="8.875" style="1"/>
    <col min="21" max="22" width="8.875" style="4"/>
    <col min="23" max="23" width="8.875" style="1"/>
    <col min="24" max="24" width="16.375" style="1" bestFit="1" customWidth="1"/>
    <col min="25" max="16384" width="8.875" style="1"/>
  </cols>
  <sheetData>
    <row r="1" spans="2:24" x14ac:dyDescent="0.2">
      <c r="D1" s="1"/>
      <c r="F1" s="47" t="s">
        <v>398</v>
      </c>
      <c r="G1" s="47"/>
      <c r="H1" s="47"/>
      <c r="I1" s="47"/>
      <c r="J1" s="47"/>
      <c r="O1" s="1"/>
      <c r="P1" s="1"/>
      <c r="S1" s="49">
        <f>AVERAGE(S3:S9)</f>
        <v>1.3264810277491643</v>
      </c>
    </row>
    <row r="2" spans="2:24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402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409</v>
      </c>
      <c r="P2" s="3" t="s">
        <v>23</v>
      </c>
      <c r="Q2" s="3" t="s">
        <v>26</v>
      </c>
      <c r="R2" s="3" t="s">
        <v>437</v>
      </c>
      <c r="S2" s="3" t="s">
        <v>428</v>
      </c>
      <c r="U2" s="3" t="s">
        <v>429</v>
      </c>
      <c r="V2" s="3" t="s">
        <v>430</v>
      </c>
      <c r="W2" s="3" t="s">
        <v>405</v>
      </c>
      <c r="X2" s="3" t="s">
        <v>436</v>
      </c>
    </row>
    <row r="3" spans="2:24" x14ac:dyDescent="0.2">
      <c r="B3" s="25" t="s">
        <v>433</v>
      </c>
      <c r="C3" s="1" t="s">
        <v>431</v>
      </c>
      <c r="D3" s="4" t="s">
        <v>42</v>
      </c>
      <c r="E3" s="4" t="s">
        <v>434</v>
      </c>
      <c r="F3" s="28">
        <f>[1]Main!$C$6*H25</f>
        <v>19.570099999999996</v>
      </c>
      <c r="G3" s="26">
        <f>[1]Main!$C$7</f>
        <v>385.26</v>
      </c>
      <c r="H3" s="26">
        <f>[1]Main!$C$8*H25</f>
        <v>7539.5767259999993</v>
      </c>
      <c r="I3" s="26">
        <f>[1]Main!$C$11*H25</f>
        <v>0</v>
      </c>
      <c r="J3" s="26">
        <f>[1]Main!$C$12*H25</f>
        <v>7539.5767259999993</v>
      </c>
      <c r="K3" s="1" t="s">
        <v>432</v>
      </c>
      <c r="L3" s="4"/>
      <c r="M3" s="4"/>
      <c r="Q3" s="4"/>
      <c r="S3" s="4"/>
      <c r="W3" s="4">
        <f>[1]Main!$C$25</f>
        <v>2005</v>
      </c>
      <c r="X3" s="4" t="str">
        <f>[1]Main!$C$24</f>
        <v>Gurgaon, India</v>
      </c>
    </row>
    <row r="4" spans="2:24" x14ac:dyDescent="0.2">
      <c r="B4" s="25" t="s">
        <v>12</v>
      </c>
      <c r="C4" s="1" t="s">
        <v>15</v>
      </c>
      <c r="D4" s="4" t="s">
        <v>18</v>
      </c>
      <c r="E4" s="4" t="s">
        <v>377</v>
      </c>
      <c r="F4" s="1">
        <f>[2]Main!$C$6</f>
        <v>1.1198999999999999</v>
      </c>
      <c r="G4" s="26">
        <f>[2]Main!$C$7</f>
        <v>4950</v>
      </c>
      <c r="H4" s="26">
        <f>[2]Main!$C$8</f>
        <v>5543.5049999999992</v>
      </c>
      <c r="I4" s="26">
        <f>[2]Main!$C$11</f>
        <v>0</v>
      </c>
      <c r="J4" s="26">
        <f>[2]Main!$C$12</f>
        <v>5543.5049999999992</v>
      </c>
      <c r="K4" s="1" t="s">
        <v>25</v>
      </c>
      <c r="L4" s="4"/>
      <c r="M4" s="4"/>
      <c r="O4" s="4">
        <v>531</v>
      </c>
      <c r="Q4" s="4">
        <v>200</v>
      </c>
      <c r="S4" s="4"/>
      <c r="W4" s="4">
        <f>[2]Main!$C$28</f>
        <v>2011</v>
      </c>
      <c r="X4" s="4" t="str">
        <f>[2]Main!$C$27</f>
        <v>London/Madrid</v>
      </c>
    </row>
    <row r="5" spans="2:24" x14ac:dyDescent="0.2">
      <c r="B5" s="25" t="s">
        <v>425</v>
      </c>
      <c r="C5" s="1" t="s">
        <v>427</v>
      </c>
      <c r="D5" s="4" t="s">
        <v>42</v>
      </c>
      <c r="E5" s="4" t="s">
        <v>383</v>
      </c>
      <c r="F5" s="26">
        <f>[3]Main!$C$6*H22</f>
        <v>36.810400000000001</v>
      </c>
      <c r="G5" s="26">
        <f>[3]Main!$C$7</f>
        <v>126.5</v>
      </c>
      <c r="H5" s="26">
        <f>[3]Main!$C$8*H22</f>
        <v>4656.5155999999997</v>
      </c>
      <c r="I5" s="26">
        <f>[3]Main!$C$11*H22</f>
        <v>987.36</v>
      </c>
      <c r="J5" s="26">
        <f>[3]Main!$C$12*H22</f>
        <v>3669.1556</v>
      </c>
      <c r="K5" s="1" t="s">
        <v>426</v>
      </c>
      <c r="L5" s="22">
        <f>'[3]Financial Model'!$V$42</f>
        <v>0.26862302483069977</v>
      </c>
      <c r="M5" s="4"/>
      <c r="Q5" s="4"/>
      <c r="S5" s="35">
        <f>[3]Main!$C$35</f>
        <v>1.3933386917609896</v>
      </c>
      <c r="U5" s="4" t="str">
        <f>[3]Main!$C$30</f>
        <v>Q222</v>
      </c>
      <c r="V5" s="36">
        <f>[3]Main!$D$30</f>
        <v>44378</v>
      </c>
      <c r="W5" s="4">
        <f>[3]Main!$C$23</f>
        <v>1932</v>
      </c>
      <c r="X5" s="4" t="str">
        <f>[3]Main!$C$24</f>
        <v>Seattle, WA</v>
      </c>
    </row>
    <row r="6" spans="2:24" x14ac:dyDescent="0.2">
      <c r="B6" s="25" t="s">
        <v>11</v>
      </c>
      <c r="C6" s="1" t="s">
        <v>14</v>
      </c>
      <c r="D6" s="4" t="s">
        <v>18</v>
      </c>
      <c r="E6" s="4" t="s">
        <v>381</v>
      </c>
      <c r="F6" s="1">
        <f>[4]Main!$C$6</f>
        <v>3.54</v>
      </c>
      <c r="G6" s="26">
        <f>[4]Main!$C$7</f>
        <v>758</v>
      </c>
      <c r="H6" s="26">
        <f>[4]Main!$C$8</f>
        <v>2683.32</v>
      </c>
      <c r="I6" s="26">
        <f>[4]Main!$C$11</f>
        <v>478</v>
      </c>
      <c r="J6" s="26">
        <f>[4]Main!$C$12</f>
        <v>2205.3200000000002</v>
      </c>
      <c r="K6" s="1" t="s">
        <v>394</v>
      </c>
      <c r="L6" s="22">
        <f>'[4]Financial Model'!$I$31</f>
        <v>2.4699599465954607E-2</v>
      </c>
      <c r="M6" s="4"/>
      <c r="O6" s="4">
        <v>310</v>
      </c>
      <c r="P6" s="4">
        <v>106</v>
      </c>
      <c r="Q6" s="4">
        <v>136</v>
      </c>
      <c r="S6" s="35">
        <f>[4]Main!$C$37</f>
        <v>1.0939180327868854</v>
      </c>
      <c r="U6" s="4" t="str">
        <f>[4]Main!$C$31</f>
        <v>H122</v>
      </c>
      <c r="V6" s="36">
        <f>[4]Main!$D$31</f>
        <v>44700</v>
      </c>
      <c r="W6" s="4">
        <f>[4]Main!$C$28</f>
        <v>1995</v>
      </c>
      <c r="X6" s="4" t="str">
        <f>[4]Main!$C$27</f>
        <v>Luton, UK</v>
      </c>
    </row>
    <row r="7" spans="2:24" x14ac:dyDescent="0.2">
      <c r="B7" s="25" t="s">
        <v>16</v>
      </c>
      <c r="C7" s="1" t="s">
        <v>17</v>
      </c>
      <c r="D7" s="4" t="s">
        <v>20</v>
      </c>
      <c r="E7" s="4" t="s">
        <v>381</v>
      </c>
      <c r="F7" s="1">
        <f>[6]Main!$C$6</f>
        <v>10.029999999999999</v>
      </c>
      <c r="G7" s="26">
        <f>[6]Main!$C$7</f>
        <v>214.62</v>
      </c>
      <c r="H7" s="26">
        <f>[6]Main!$C$8</f>
        <v>2152.6385999999998</v>
      </c>
      <c r="I7" s="26">
        <f>[6]Main!$C$11</f>
        <v>0</v>
      </c>
      <c r="J7" s="26">
        <f>[6]Main!$C$12</f>
        <v>2152.6385999999998</v>
      </c>
      <c r="K7" s="1" t="s">
        <v>393</v>
      </c>
      <c r="L7" s="4"/>
      <c r="M7" s="4"/>
      <c r="O7" s="4">
        <v>96</v>
      </c>
      <c r="P7" s="4">
        <v>57</v>
      </c>
      <c r="Q7" s="4">
        <v>82</v>
      </c>
      <c r="S7" s="4"/>
      <c r="W7" s="4">
        <f>[6]Main!$C$28</f>
        <v>1971</v>
      </c>
      <c r="X7" s="4" t="str">
        <f>[6]Main!$C$27</f>
        <v>Leeds, UK</v>
      </c>
    </row>
    <row r="8" spans="2:24" x14ac:dyDescent="0.2">
      <c r="B8" s="25" t="s">
        <v>438</v>
      </c>
      <c r="C8" s="1" t="s">
        <v>439</v>
      </c>
      <c r="D8" s="4" t="s">
        <v>65</v>
      </c>
      <c r="E8" s="4" t="s">
        <v>383</v>
      </c>
      <c r="F8" s="48">
        <f>[7]Main!$C$6*H22</f>
        <v>25.053599999999999</v>
      </c>
      <c r="G8" s="1">
        <f>[7]Main!$C$7</f>
        <v>73.98</v>
      </c>
      <c r="H8" s="26">
        <f>[7]Main!$C$8*H22</f>
        <v>1853.465328</v>
      </c>
      <c r="I8" s="26">
        <f>[7]Main!$C$11*H22</f>
        <v>-1154.846</v>
      </c>
      <c r="J8" s="26">
        <f>[7]Main!$C$12*H22</f>
        <v>3008.3113280000002</v>
      </c>
      <c r="K8" s="1" t="s">
        <v>609</v>
      </c>
      <c r="L8" s="22">
        <f>'[7]Financial Model'!$T$37</f>
        <v>0.33796510669690843</v>
      </c>
      <c r="O8" s="4">
        <f>[7]Main!$D$23</f>
        <v>117</v>
      </c>
      <c r="P8" s="4">
        <f>[7]Main!$D$24</f>
        <v>2</v>
      </c>
      <c r="Q8" s="4" t="str">
        <f>[7]Main!$D$25</f>
        <v>N/A</v>
      </c>
      <c r="S8" s="35">
        <f>[7]Main!$C$38</f>
        <v>1.4921863586996182</v>
      </c>
      <c r="U8" s="4" t="str">
        <f>[7]Main!$C$33</f>
        <v>Q222</v>
      </c>
      <c r="V8" s="36">
        <f>[7]Main!$D$33</f>
        <v>44777</v>
      </c>
      <c r="W8" s="4">
        <f>[7]Main!$C$30</f>
        <v>1980</v>
      </c>
      <c r="X8" s="4" t="str">
        <f>[7]Main!$C$29</f>
        <v>Wilmington, OH</v>
      </c>
    </row>
    <row r="9" spans="2:24" x14ac:dyDescent="0.2">
      <c r="B9" s="25" t="s">
        <v>10</v>
      </c>
      <c r="C9" s="1" t="s">
        <v>13</v>
      </c>
      <c r="D9" s="4" t="s">
        <v>18</v>
      </c>
      <c r="E9" s="4" t="s">
        <v>377</v>
      </c>
      <c r="F9" s="1">
        <f>[5]Main!$C$6</f>
        <v>17.350000000000001</v>
      </c>
      <c r="G9" s="26">
        <f>[5]Main!$C$7</f>
        <v>103.7</v>
      </c>
      <c r="H9" s="26">
        <f>[5]Main!$C$8</f>
        <v>1799.1950000000002</v>
      </c>
      <c r="I9" s="26">
        <f>[5]Main!$C$11</f>
        <v>0</v>
      </c>
      <c r="J9" s="26">
        <f>[5]Main!$C$12</f>
        <v>1799.1950000000002</v>
      </c>
      <c r="K9" s="1" t="s">
        <v>19</v>
      </c>
      <c r="L9" s="22">
        <f>'[5]Financial Model'!$L$25</f>
        <v>0.47730688307784791</v>
      </c>
      <c r="M9" s="22"/>
      <c r="N9" s="22"/>
      <c r="O9" s="4">
        <f>[5]Main!$D$21</f>
        <v>0</v>
      </c>
      <c r="P9" s="4">
        <f>[5]Main!$D$22</f>
        <v>153</v>
      </c>
      <c r="Q9" s="4"/>
      <c r="S9" s="4"/>
      <c r="W9" s="4">
        <f>[5]Main!$C$29</f>
        <v>2003</v>
      </c>
      <c r="X9" s="4" t="str">
        <f>[5]Main!$C$28</f>
        <v>Budapest, Hungary</v>
      </c>
    </row>
    <row r="10" spans="2:24" x14ac:dyDescent="0.2">
      <c r="B10" s="25"/>
      <c r="E10" s="4"/>
      <c r="H10" s="28"/>
      <c r="I10" s="27"/>
      <c r="J10" s="27"/>
      <c r="L10" s="4"/>
      <c r="M10" s="4"/>
      <c r="Q10" s="4"/>
      <c r="S10" s="4"/>
    </row>
    <row r="11" spans="2:24" x14ac:dyDescent="0.2"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S11" s="4"/>
    </row>
    <row r="12" spans="2:24" x14ac:dyDescent="0.2">
      <c r="B12" s="1" t="s">
        <v>21</v>
      </c>
      <c r="C12" s="1" t="s">
        <v>22</v>
      </c>
      <c r="D12" s="4" t="s">
        <v>18</v>
      </c>
      <c r="H12" s="31"/>
      <c r="K12" s="1" t="s">
        <v>24</v>
      </c>
      <c r="L12" s="4"/>
      <c r="M12" s="4"/>
      <c r="O12" s="4">
        <v>130</v>
      </c>
      <c r="P12" s="4">
        <v>44</v>
      </c>
      <c r="Q12" s="4"/>
      <c r="S12" s="4"/>
    </row>
    <row r="13" spans="2:24" x14ac:dyDescent="0.2">
      <c r="B13" s="33">
        <v>753</v>
      </c>
      <c r="C13" s="1" t="s">
        <v>88</v>
      </c>
      <c r="D13" s="4" t="s">
        <v>399</v>
      </c>
      <c r="H13" s="31"/>
      <c r="K13" s="1" t="s">
        <v>608</v>
      </c>
      <c r="L13" s="4"/>
      <c r="M13" s="4"/>
      <c r="Q13" s="4"/>
      <c r="S13" s="4"/>
    </row>
    <row r="14" spans="2:24" x14ac:dyDescent="0.2">
      <c r="B14" s="1" t="s">
        <v>382</v>
      </c>
      <c r="C14" s="1" t="s">
        <v>54</v>
      </c>
      <c r="D14" s="4" t="s">
        <v>42</v>
      </c>
      <c r="E14" s="4" t="s">
        <v>383</v>
      </c>
      <c r="F14" s="1">
        <v>40.14</v>
      </c>
      <c r="H14" s="32">
        <f>(F14*H22)*592.96</f>
        <v>20945.244672000001</v>
      </c>
      <c r="K14" s="1" t="s">
        <v>397</v>
      </c>
      <c r="L14" s="4"/>
      <c r="M14" s="4"/>
      <c r="S14" s="4"/>
    </row>
    <row r="15" spans="2:24" x14ac:dyDescent="0.2">
      <c r="B15" s="1" t="s">
        <v>384</v>
      </c>
      <c r="C15" s="1" t="s">
        <v>64</v>
      </c>
      <c r="D15" s="4" t="s">
        <v>65</v>
      </c>
      <c r="E15" s="4" t="s">
        <v>383</v>
      </c>
      <c r="F15" s="1">
        <v>76.38</v>
      </c>
      <c r="H15" s="32">
        <f>(F15*H22)*226.92</f>
        <v>15252.291647999999</v>
      </c>
      <c r="K15" s="1" t="s">
        <v>396</v>
      </c>
      <c r="L15" s="4"/>
      <c r="M15" s="4"/>
      <c r="S15" s="4"/>
    </row>
    <row r="16" spans="2:24" x14ac:dyDescent="0.2">
      <c r="B16" s="29">
        <v>9201</v>
      </c>
      <c r="C16" s="1" t="s">
        <v>388</v>
      </c>
      <c r="D16" s="4" t="s">
        <v>389</v>
      </c>
      <c r="E16" s="4" t="s">
        <v>390</v>
      </c>
      <c r="F16" s="30">
        <v>2357</v>
      </c>
      <c r="G16" s="30"/>
      <c r="H16" s="32">
        <f>(F16*H24)*320.79</f>
        <v>4536.6121800000001</v>
      </c>
      <c r="K16" s="1" t="s">
        <v>392</v>
      </c>
      <c r="L16" s="4"/>
      <c r="S16" s="4"/>
    </row>
    <row r="17" spans="2:19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2693.0962079999999</v>
      </c>
      <c r="K17" s="1" t="s">
        <v>395</v>
      </c>
      <c r="L17" s="4"/>
      <c r="M17" s="4"/>
      <c r="S17" s="4"/>
    </row>
    <row r="18" spans="2:19" x14ac:dyDescent="0.2">
      <c r="B18" s="1" t="s">
        <v>400</v>
      </c>
      <c r="C18" s="1" t="s">
        <v>41</v>
      </c>
      <c r="D18" s="4" t="s">
        <v>42</v>
      </c>
      <c r="E18" s="4" t="s">
        <v>383</v>
      </c>
      <c r="K18" s="1" t="s">
        <v>401</v>
      </c>
      <c r="S18" s="4"/>
    </row>
    <row r="19" spans="2:19" x14ac:dyDescent="0.2">
      <c r="H19" s="32"/>
    </row>
    <row r="21" spans="2:19" x14ac:dyDescent="0.2">
      <c r="D21" s="1"/>
      <c r="F21" s="43" t="s">
        <v>378</v>
      </c>
      <c r="G21" s="44"/>
      <c r="H21" s="45"/>
      <c r="O21" s="1"/>
      <c r="P21" s="1"/>
    </row>
    <row r="22" spans="2:19" x14ac:dyDescent="0.2">
      <c r="D22" s="1"/>
      <c r="F22" s="41" t="s">
        <v>379</v>
      </c>
      <c r="G22" s="42"/>
      <c r="H22" s="23">
        <v>0.88</v>
      </c>
      <c r="O22" s="1"/>
      <c r="P22" s="1"/>
    </row>
    <row r="23" spans="2:19" x14ac:dyDescent="0.2">
      <c r="D23" s="1"/>
      <c r="F23" s="41" t="s">
        <v>380</v>
      </c>
      <c r="G23" s="42"/>
      <c r="H23" s="23">
        <v>0.85</v>
      </c>
      <c r="O23" s="1"/>
      <c r="P23" s="1"/>
    </row>
    <row r="24" spans="2:19" x14ac:dyDescent="0.2">
      <c r="D24" s="1"/>
      <c r="F24" s="41" t="s">
        <v>391</v>
      </c>
      <c r="G24" s="42"/>
      <c r="H24" s="23">
        <v>6.0000000000000001E-3</v>
      </c>
      <c r="O24" s="1"/>
      <c r="P24" s="1"/>
    </row>
    <row r="25" spans="2:19" x14ac:dyDescent="0.2">
      <c r="F25" s="39" t="s">
        <v>435</v>
      </c>
      <c r="G25" s="40"/>
      <c r="H25" s="24">
        <v>1.0999999999999999E-2</v>
      </c>
    </row>
  </sheetData>
  <mergeCells count="7">
    <mergeCell ref="F25:G25"/>
    <mergeCell ref="F24:G24"/>
    <mergeCell ref="F21:H21"/>
    <mergeCell ref="B11:Q11"/>
    <mergeCell ref="F1:J1"/>
    <mergeCell ref="F22:G22"/>
    <mergeCell ref="F23:G23"/>
  </mergeCells>
  <hyperlinks>
    <hyperlink ref="B9" r:id="rId1" xr:uid="{3B58BCD6-42FB-9B41-82F9-2CB3C0FF35E5}"/>
    <hyperlink ref="B6" r:id="rId2" xr:uid="{176C962A-9F96-4539-8149-82E34F7BBB40}"/>
    <hyperlink ref="B7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  <hyperlink ref="B8" r:id="rId7" xr:uid="{7F471098-FF05-4C1A-AA9F-8A6A66E1327B}"/>
  </hyperlinks>
  <pageMargins left="0.7" right="0.7" top="0.75" bottom="0.75" header="0.3" footer="0.3"/>
  <pageSetup paperSize="256" orientation="portrait" horizontalDpi="203" verticalDpi="203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403</v>
      </c>
      <c r="C2" s="2" t="s">
        <v>404</v>
      </c>
      <c r="D2" s="2" t="s">
        <v>8</v>
      </c>
      <c r="E2" s="3" t="s">
        <v>418</v>
      </c>
      <c r="F2" s="3" t="s">
        <v>405</v>
      </c>
      <c r="G2" s="2" t="s">
        <v>417</v>
      </c>
      <c r="H2" s="3" t="s">
        <v>409</v>
      </c>
      <c r="I2" s="3" t="s">
        <v>410</v>
      </c>
      <c r="J2" s="3" t="s">
        <v>411</v>
      </c>
      <c r="K2" s="3" t="s">
        <v>413</v>
      </c>
      <c r="L2" s="2" t="s">
        <v>406</v>
      </c>
    </row>
    <row r="3" spans="2:12" x14ac:dyDescent="0.2">
      <c r="B3" s="1" t="s">
        <v>407</v>
      </c>
      <c r="E3" s="4" t="s">
        <v>419</v>
      </c>
      <c r="F3" s="4">
        <v>2020</v>
      </c>
      <c r="G3" s="1" t="s">
        <v>408</v>
      </c>
      <c r="H3" s="4">
        <v>7</v>
      </c>
      <c r="I3" s="4">
        <v>5</v>
      </c>
      <c r="J3" s="4">
        <v>16</v>
      </c>
      <c r="K3" s="34" t="s">
        <v>414</v>
      </c>
      <c r="L3" s="1" t="s">
        <v>424</v>
      </c>
    </row>
    <row r="4" spans="2:12" x14ac:dyDescent="0.2">
      <c r="B4" s="1" t="s">
        <v>412</v>
      </c>
      <c r="D4" s="1" t="s">
        <v>423</v>
      </c>
      <c r="E4" s="4" t="s">
        <v>419</v>
      </c>
      <c r="F4" s="4">
        <v>1984</v>
      </c>
      <c r="G4" s="1" t="s">
        <v>416</v>
      </c>
      <c r="H4" s="4">
        <v>36</v>
      </c>
      <c r="I4" s="4">
        <v>21</v>
      </c>
      <c r="J4" s="4">
        <v>32</v>
      </c>
      <c r="K4" s="34" t="s">
        <v>414</v>
      </c>
      <c r="L4" s="1" t="s">
        <v>415</v>
      </c>
    </row>
    <row r="5" spans="2:12" x14ac:dyDescent="0.2">
      <c r="B5" s="1" t="s">
        <v>420</v>
      </c>
      <c r="D5" s="1" t="s">
        <v>422</v>
      </c>
      <c r="E5" s="4" t="s">
        <v>419</v>
      </c>
      <c r="F5" s="4">
        <v>1997</v>
      </c>
      <c r="H5" s="4">
        <v>14</v>
      </c>
      <c r="I5" s="4">
        <v>0</v>
      </c>
      <c r="J5" s="4" t="s">
        <v>421</v>
      </c>
      <c r="K5" s="34" t="s">
        <v>414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2022-11-06T19:48:35Z</dcterms:modified>
</cp:coreProperties>
</file>