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DBEC21D-CD05-4637-8593-52FE9835FE65}" xr6:coauthVersionLast="36" xr6:coauthVersionMax="47" xr10:uidLastSave="{00000000-0000-0000-0000-000000000000}"/>
  <bookViews>
    <workbookView xWindow="-120" yWindow="-120" windowWidth="29040" windowHeight="15720" xr2:uid="{5EB38F2A-A5E5-4604-9A50-AFDB2AF73DAE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AI4" i="1"/>
  <c r="AG4" i="1"/>
  <c r="AF4" i="1"/>
  <c r="AE4" i="1"/>
  <c r="AD4" i="1"/>
  <c r="AQ5" i="1" l="1"/>
  <c r="AJ5" i="1"/>
  <c r="X5" i="1"/>
  <c r="AI5" i="1"/>
  <c r="AG5" i="1"/>
  <c r="AF5" i="1"/>
  <c r="AE5" i="1"/>
  <c r="AD5" i="1"/>
  <c r="R6" i="1" l="1"/>
  <c r="Q6" i="1"/>
  <c r="AD6" i="1" l="1"/>
  <c r="AJ6" i="1" l="1"/>
  <c r="I6" i="1" l="1"/>
  <c r="L6" i="1"/>
  <c r="K6" i="1"/>
  <c r="H6" i="1"/>
  <c r="G6" i="1"/>
  <c r="AP6" i="1" l="1"/>
  <c r="AQ6" i="1"/>
  <c r="AT6" i="1"/>
  <c r="AS6" i="1"/>
  <c r="AR6" i="1"/>
  <c r="F6" i="1"/>
  <c r="J6" i="1" l="1"/>
  <c r="S6" i="1"/>
  <c r="F20" i="1"/>
  <c r="H20" i="1" s="1"/>
  <c r="F19" i="1"/>
  <c r="H19" i="1" s="1"/>
  <c r="F18" i="1"/>
  <c r="H18" i="1" s="1"/>
  <c r="L3" i="1" l="1"/>
  <c r="AP3" i="1"/>
  <c r="K3" i="1"/>
  <c r="AD3" i="1"/>
  <c r="AI3" i="1" l="1"/>
  <c r="AG3" i="1"/>
  <c r="Q3" i="1"/>
  <c r="AE3" i="1"/>
  <c r="AR3" i="1"/>
  <c r="AS3" i="1"/>
  <c r="AT3" i="1"/>
  <c r="G3" i="1"/>
  <c r="F3" i="1"/>
  <c r="H29" i="1"/>
  <c r="AF3" i="1" l="1"/>
  <c r="I3" i="1"/>
  <c r="J3" i="1" l="1"/>
  <c r="H3" i="1"/>
  <c r="AP8" i="1"/>
  <c r="AN8" i="1"/>
  <c r="AL8" i="1"/>
  <c r="Q8" i="1"/>
  <c r="AM8" i="1" l="1"/>
  <c r="L8" i="1"/>
  <c r="K8" i="1"/>
  <c r="G8" i="1"/>
  <c r="AK8" i="1"/>
  <c r="AS8" i="1"/>
  <c r="AR8" i="1"/>
  <c r="AT8" i="1"/>
  <c r="F8" i="1"/>
  <c r="AD8" i="1" l="1"/>
  <c r="I8" i="1"/>
  <c r="AE8" i="1" l="1"/>
  <c r="H8" i="1"/>
  <c r="R8" i="1"/>
  <c r="Z8" i="1"/>
  <c r="AP7" i="1"/>
  <c r="AR7" i="1"/>
  <c r="AT7" i="1"/>
  <c r="L7" i="1"/>
  <c r="K7" i="1"/>
  <c r="J7" i="1"/>
  <c r="I7" i="1"/>
  <c r="H7" i="1"/>
  <c r="G7" i="1"/>
  <c r="F7" i="1"/>
  <c r="AG8" i="1" l="1"/>
  <c r="AA8" i="1"/>
  <c r="AB8" i="1"/>
  <c r="J8" i="1"/>
  <c r="S8" i="1"/>
  <c r="U8" i="1"/>
  <c r="U4" i="1"/>
  <c r="T4" i="1"/>
  <c r="S4" i="1"/>
  <c r="R4" i="1"/>
  <c r="Q4" i="1"/>
  <c r="T8" i="1" l="1"/>
  <c r="Y8" i="1"/>
  <c r="AF8" i="1"/>
  <c r="AQ4" i="1"/>
  <c r="AP4" i="1"/>
  <c r="AP5" i="1"/>
  <c r="AR4" i="1"/>
  <c r="AS4" i="1"/>
  <c r="AT4" i="1"/>
  <c r="AN4" i="1"/>
  <c r="AM4" i="1"/>
  <c r="AL4" i="1"/>
  <c r="AK4" i="1"/>
  <c r="AJ4" i="1"/>
  <c r="AB4" i="1"/>
  <c r="AA4" i="1"/>
  <c r="Z4" i="1"/>
  <c r="Y4" i="1"/>
  <c r="X4" i="1"/>
  <c r="O4" i="1"/>
  <c r="L4" i="1"/>
  <c r="K4" i="1"/>
  <c r="F4" i="1"/>
  <c r="G4" i="1" l="1"/>
  <c r="I4" i="1" l="1"/>
  <c r="H4" i="1"/>
  <c r="AT5" i="1" l="1"/>
  <c r="AS5" i="1"/>
  <c r="AR5" i="1"/>
  <c r="AN5" i="1"/>
  <c r="AM5" i="1"/>
  <c r="AL5" i="1"/>
  <c r="AK5" i="1"/>
  <c r="L5" i="1"/>
  <c r="K5" i="1"/>
  <c r="J5" i="1"/>
  <c r="I5" i="1"/>
  <c r="H5" i="1"/>
  <c r="G5" i="1"/>
  <c r="F5" i="1"/>
  <c r="U5" i="1"/>
  <c r="T5" i="1"/>
  <c r="S5" i="1"/>
  <c r="R5" i="1"/>
  <c r="Q5" i="1"/>
  <c r="AB5" i="1"/>
  <c r="AA5" i="1"/>
  <c r="Z5" i="1"/>
  <c r="Y5" i="1"/>
  <c r="C4" i="1"/>
  <c r="N4" i="1" l="1"/>
  <c r="M4" i="1"/>
  <c r="C7" i="1"/>
  <c r="C5" i="1" l="1"/>
</calcChain>
</file>

<file path=xl/sharedStrings.xml><?xml version="1.0" encoding="utf-8"?>
<sst xmlns="http://schemas.openxmlformats.org/spreadsheetml/2006/main" count="90" uniqueCount="77">
  <si>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</si>
  <si>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</si>
  <si>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</si>
  <si>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</si>
  <si>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</si>
  <si>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</si>
  <si>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</si>
  <si>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</si>
  <si>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</si>
  <si>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</si>
  <si>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</si>
  <si>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£BOWL</t>
  </si>
  <si>
    <t>£TEG</t>
  </si>
  <si>
    <t>£CINE</t>
  </si>
  <si>
    <t>Target</t>
  </si>
  <si>
    <t>Upside</t>
  </si>
  <si>
    <t>Discount</t>
  </si>
  <si>
    <t>P/B [C]</t>
  </si>
  <si>
    <t>P/S [C]</t>
  </si>
  <si>
    <t>EV/S [C]</t>
  </si>
  <si>
    <t>P/E [C]</t>
  </si>
  <si>
    <t>EV/E [C]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</si>
  <si>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</si>
  <si>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</si>
  <si>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</si>
  <si>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</si>
  <si>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</si>
  <si>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</si>
  <si>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</si>
  <si>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</si>
  <si>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</si>
  <si>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</si>
  <si>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</si>
  <si>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 21</t>
  </si>
  <si>
    <t>RevG 20</t>
  </si>
  <si>
    <t>RevG 19</t>
  </si>
  <si>
    <t>RevG 18</t>
  </si>
  <si>
    <t>Employees</t>
  </si>
  <si>
    <t>Founded</t>
  </si>
  <si>
    <t>IPO</t>
  </si>
  <si>
    <t>HQ</t>
  </si>
  <si>
    <t>LSE</t>
  </si>
  <si>
    <t>£</t>
  </si>
  <si>
    <t>Notes</t>
  </si>
  <si>
    <t>Bowling, Arcades &amp; Escape Rooms</t>
  </si>
  <si>
    <t>Business Operations</t>
  </si>
  <si>
    <t>Bowling, Arcades, Indoor MiniGolf</t>
  </si>
  <si>
    <t>Sites</t>
  </si>
  <si>
    <t>Hollywood Bowl, AMF Bowling &amp; PuttStars</t>
  </si>
  <si>
    <t>Tenpin brand Bowling, 50:50 Houdini's Escape Rooms</t>
  </si>
  <si>
    <t>Cineworld, Regal, PictureHouse, Edwards &amp; more</t>
  </si>
  <si>
    <t>Cinema Chains</t>
  </si>
  <si>
    <t>$SIX</t>
  </si>
  <si>
    <t>Six Flags Entertainment Corporation</t>
  </si>
  <si>
    <t>£GYM</t>
  </si>
  <si>
    <t>The Gym Group Plc.</t>
  </si>
  <si>
    <t>$PLNT</t>
  </si>
  <si>
    <t>Planet Fitness Inc.</t>
  </si>
  <si>
    <t>NYSE</t>
  </si>
  <si>
    <t>$</t>
  </si>
  <si>
    <t>£PIER</t>
  </si>
  <si>
    <t>Brighton Pier Group Plc.</t>
  </si>
  <si>
    <t>AIM</t>
  </si>
  <si>
    <t>Pleasure Pier, Arcade &amp; MIniGolf</t>
  </si>
  <si>
    <t>Brighton Pier, Lightwater Valley Theme Park &amp; more</t>
  </si>
  <si>
    <t>$AMC</t>
  </si>
  <si>
    <t>AMC Entertainment Holdings Inc.</t>
  </si>
  <si>
    <t>$BOWL</t>
  </si>
  <si>
    <t>Bowlero Corporation</t>
  </si>
  <si>
    <t>Bowling</t>
  </si>
  <si>
    <t>Bowlero, AMF Bowling (US Legacy)</t>
  </si>
  <si>
    <t>Variables</t>
  </si>
  <si>
    <t>Inverse</t>
  </si>
  <si>
    <t>USDGBP</t>
  </si>
  <si>
    <t>Gyms &amp; Fitness</t>
  </si>
  <si>
    <t>24/7 No Contract Fitness Clubs</t>
  </si>
  <si>
    <t>FY23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</si>
</sst>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3" borderId="0" xfId="0" applyFont="1" applyFill="1"/>
    <xf numFmtId="0" fontId="1" fillId="6" borderId="4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7" fillId="8" borderId="6" xfId="0" applyNumberFormat="1" applyFont="1" applyFill="1" applyBorder="1"/>
    <xf numFmtId="164" fontId="1" fillId="2" borderId="0" xfId="0" applyNumberFormat="1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BOW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view%20-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W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GY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s"/>
    </sheetNames>
    <sheetDataSet>
      <sheetData sheetId="0">
        <row r="6">
          <cell r="C6">
            <v>16.05</v>
          </cell>
        </row>
        <row r="7">
          <cell r="C7">
            <v>165.83689699999999</v>
          </cell>
        </row>
        <row r="8">
          <cell r="C8">
            <v>2661.6821968499999</v>
          </cell>
        </row>
        <row r="11">
          <cell r="C11">
            <v>-791.10599999999999</v>
          </cell>
        </row>
        <row r="12">
          <cell r="C12">
            <v>3452.7881968499996</v>
          </cell>
        </row>
        <row r="23">
          <cell r="C23" t="str">
            <v>Mechanicsville, VA</v>
          </cell>
        </row>
        <row r="24">
          <cell r="C24">
            <v>1997</v>
          </cell>
        </row>
        <row r="25">
          <cell r="C25">
            <v>2021</v>
          </cell>
        </row>
        <row r="28">
          <cell r="C28">
            <v>327</v>
          </cell>
        </row>
        <row r="30">
          <cell r="C30" t="str">
            <v>Q223</v>
          </cell>
          <cell r="D30">
            <v>44958</v>
          </cell>
        </row>
        <row r="35">
          <cell r="C35">
            <v>16.995954373839119</v>
          </cell>
        </row>
      </sheetData>
      <sheetData sheetId="1">
        <row r="27">
          <cell r="L27">
            <v>0.46816180042942013</v>
          </cell>
        </row>
        <row r="30">
          <cell r="L30">
            <v>0.34266327706348176</v>
          </cell>
        </row>
        <row r="31">
          <cell r="L31">
            <v>0.22106553029610243</v>
          </cell>
        </row>
        <row r="32">
          <cell r="L32">
            <v>5.2490078094992289E-3</v>
          </cell>
        </row>
        <row r="33">
          <cell r="L33">
            <v>0.51503886448125302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er"/>
      <sheetName val="Main"/>
      <sheetName val="M&amp;A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3">
          <cell r="B3" t="str">
            <v>Hollywood Bowl Group Plc</v>
          </cell>
        </row>
        <row r="6">
          <cell r="C6">
            <v>2.52</v>
          </cell>
        </row>
        <row r="7">
          <cell r="C7">
            <v>171.22236899999999</v>
          </cell>
        </row>
        <row r="8">
          <cell r="C8">
            <v>431.48036987999996</v>
          </cell>
        </row>
        <row r="11">
          <cell r="C11">
            <v>44.149000000000001</v>
          </cell>
        </row>
        <row r="12">
          <cell r="C12">
            <v>387.33136987999995</v>
          </cell>
        </row>
        <row r="23">
          <cell r="C23" t="str">
            <v>Hemel, UK</v>
          </cell>
        </row>
        <row r="24">
          <cell r="C24">
            <v>2010</v>
          </cell>
        </row>
        <row r="25">
          <cell r="C25">
            <v>69</v>
          </cell>
        </row>
        <row r="26">
          <cell r="C26">
            <v>2530</v>
          </cell>
        </row>
        <row r="27">
          <cell r="C27">
            <v>2016</v>
          </cell>
        </row>
        <row r="28">
          <cell r="C28" t="str">
            <v>H123</v>
          </cell>
          <cell r="D28">
            <v>45076</v>
          </cell>
        </row>
        <row r="33">
          <cell r="C33">
            <v>3.0961565002870257</v>
          </cell>
        </row>
        <row r="34">
          <cell r="C34">
            <v>2.1190470969452901</v>
          </cell>
        </row>
        <row r="35">
          <cell r="C35">
            <v>1.9022265488655337</v>
          </cell>
        </row>
        <row r="36">
          <cell r="C36">
            <v>13.332662899445351</v>
          </cell>
        </row>
        <row r="37">
          <cell r="C37">
            <v>11.974629625919729</v>
          </cell>
        </row>
      </sheetData>
      <sheetData sheetId="1">
        <row r="12">
          <cell r="S12">
            <v>18.783999999999999</v>
          </cell>
          <cell r="T12">
            <v>22.285</v>
          </cell>
          <cell r="U12">
            <v>1.3850000000000033</v>
          </cell>
          <cell r="V12">
            <v>1.7280000000000051</v>
          </cell>
          <cell r="W12">
            <v>37.451000000000015</v>
          </cell>
        </row>
        <row r="16">
          <cell r="N16">
            <v>0.82760876676480211</v>
          </cell>
          <cell r="AP16">
            <v>7.0000000000000007E-2</v>
          </cell>
        </row>
        <row r="17">
          <cell r="N17">
            <v>0.29209828081270683</v>
          </cell>
        </row>
        <row r="18">
          <cell r="N18">
            <v>0.1991785701304839</v>
          </cell>
        </row>
        <row r="19">
          <cell r="N19">
            <v>0.20834988623641146</v>
          </cell>
        </row>
        <row r="20">
          <cell r="AP20">
            <v>9.3325605131998355</v>
          </cell>
        </row>
        <row r="21">
          <cell r="N21">
            <v>9.8619388457967805E-2</v>
          </cell>
          <cell r="S21">
            <v>5.7735504703074536E-2</v>
          </cell>
          <cell r="T21">
            <v>7.7529282941235067E-2</v>
          </cell>
          <cell r="U21">
            <v>-0.38817035428888169</v>
          </cell>
          <cell r="V21">
            <v>-9.5567047928227233E-2</v>
          </cell>
          <cell r="W21">
            <v>1.6954144522663404</v>
          </cell>
        </row>
        <row r="22">
          <cell r="AP22">
            <v>2.7033970290475535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Ten Entertainment Group Plc</v>
          </cell>
        </row>
        <row r="6">
          <cell r="C6">
            <v>2.75</v>
          </cell>
        </row>
        <row r="7">
          <cell r="C7">
            <v>68.496117999999996</v>
          </cell>
        </row>
        <row r="8">
          <cell r="C8">
            <v>188.36432449999998</v>
          </cell>
        </row>
        <row r="11">
          <cell r="C11">
            <v>-201.78300000000002</v>
          </cell>
        </row>
        <row r="12">
          <cell r="C12">
            <v>390.14732449999997</v>
          </cell>
        </row>
        <row r="23">
          <cell r="C23" t="str">
            <v>Cranfield, UK</v>
          </cell>
        </row>
        <row r="24">
          <cell r="C24">
            <v>2009</v>
          </cell>
        </row>
        <row r="25">
          <cell r="C25">
            <v>51</v>
          </cell>
        </row>
        <row r="27">
          <cell r="C27">
            <v>2017</v>
          </cell>
        </row>
        <row r="28">
          <cell r="C28" t="str">
            <v>H123</v>
          </cell>
          <cell r="D28">
            <v>45189</v>
          </cell>
        </row>
        <row r="33">
          <cell r="C33">
            <v>2.8119534312627823</v>
          </cell>
        </row>
        <row r="34">
          <cell r="C34">
            <v>1.4632398140308083</v>
          </cell>
        </row>
        <row r="35">
          <cell r="C35">
            <v>3.0307177331023607</v>
          </cell>
        </row>
        <row r="36">
          <cell r="C36">
            <v>9.1425678056593718</v>
          </cell>
        </row>
        <row r="37">
          <cell r="C37">
            <v>18.93643277678008</v>
          </cell>
        </row>
      </sheetData>
      <sheetData sheetId="1">
        <row r="19">
          <cell r="R19">
            <v>8.1420000000000101</v>
          </cell>
          <cell r="S19">
            <v>9.036999999999999</v>
          </cell>
          <cell r="T19">
            <v>-17.747</v>
          </cell>
          <cell r="U19">
            <v>4.005000000000007</v>
          </cell>
          <cell r="V19">
            <v>26.596000000000004</v>
          </cell>
        </row>
        <row r="23">
          <cell r="M23">
            <v>3.254372371042713E-2</v>
          </cell>
          <cell r="R23">
            <v>7.4746621621621712E-2</v>
          </cell>
          <cell r="S23">
            <v>0.10179436804191222</v>
          </cell>
          <cell r="T23">
            <v>-0.56885238106559521</v>
          </cell>
          <cell r="U23">
            <v>0.86167250268824636</v>
          </cell>
          <cell r="V23">
            <v>0.87605337598673017</v>
          </cell>
        </row>
        <row r="26">
          <cell r="M26">
            <v>0.67520215633423175</v>
          </cell>
        </row>
        <row r="27">
          <cell r="M27">
            <v>0.2960365106591521</v>
          </cell>
        </row>
        <row r="28">
          <cell r="M28">
            <v>0.18838826268071546</v>
          </cell>
        </row>
        <row r="29">
          <cell r="M29">
            <v>3.4631110778390712E-3</v>
          </cell>
        </row>
        <row r="38">
          <cell r="V38">
            <v>1673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0.9677</v>
          </cell>
        </row>
        <row r="7">
          <cell r="C7">
            <v>177.25134800000001</v>
          </cell>
        </row>
        <row r="8">
          <cell r="C8">
            <v>171.52612945960001</v>
          </cell>
        </row>
        <row r="11">
          <cell r="C11">
            <v>-64.599999999999994</v>
          </cell>
        </row>
        <row r="12">
          <cell r="C12">
            <v>236.12612945960001</v>
          </cell>
        </row>
        <row r="23">
          <cell r="C23" t="str">
            <v>London, UK</v>
          </cell>
        </row>
        <row r="24">
          <cell r="C24">
            <v>2007</v>
          </cell>
        </row>
        <row r="25">
          <cell r="C25">
            <v>2015</v>
          </cell>
        </row>
        <row r="27">
          <cell r="C27"/>
        </row>
        <row r="28">
          <cell r="C28">
            <v>229</v>
          </cell>
        </row>
        <row r="30">
          <cell r="C30" t="str">
            <v>FY22</v>
          </cell>
          <cell r="D30">
            <v>42430</v>
          </cell>
        </row>
        <row r="35">
          <cell r="C35">
            <v>1.2800457422358231</v>
          </cell>
        </row>
        <row r="36">
          <cell r="C36">
            <v>0.99205395870213997</v>
          </cell>
        </row>
        <row r="37">
          <cell r="C37">
            <v>1.3656803323285136</v>
          </cell>
        </row>
      </sheetData>
      <sheetData sheetId="1">
        <row r="18">
          <cell r="Y18">
            <v>0.9884326200115674</v>
          </cell>
        </row>
        <row r="23">
          <cell r="Y23">
            <v>0.63113207547169825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Cineworld Group Plc.</v>
          </cell>
        </row>
        <row r="6">
          <cell r="C6">
            <v>2.7E-2</v>
          </cell>
        </row>
        <row r="7">
          <cell r="C7">
            <v>1370</v>
          </cell>
        </row>
        <row r="8">
          <cell r="C8">
            <v>36.99</v>
          </cell>
        </row>
        <row r="11">
          <cell r="C11">
            <v>-4013.2990000000004</v>
          </cell>
        </row>
        <row r="12">
          <cell r="C12">
            <v>4050.2890000000002</v>
          </cell>
        </row>
        <row r="23">
          <cell r="C23" t="str">
            <v>Brentford, UK</v>
          </cell>
        </row>
        <row r="24">
          <cell r="C24">
            <v>1995</v>
          </cell>
        </row>
        <row r="26">
          <cell r="C26">
            <v>751</v>
          </cell>
        </row>
        <row r="27">
          <cell r="C27" t="str">
            <v>FY21</v>
          </cell>
          <cell r="D27">
            <v>44287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0.61</v>
          </cell>
        </row>
        <row r="7">
          <cell r="C7">
            <v>37.286000000000001</v>
          </cell>
        </row>
        <row r="8">
          <cell r="C8">
            <v>22.74446</v>
          </cell>
        </row>
        <row r="11">
          <cell r="C11">
            <v>-4.9880000000000013</v>
          </cell>
        </row>
        <row r="12">
          <cell r="C12">
            <v>27.732460000000003</v>
          </cell>
        </row>
        <row r="23">
          <cell r="C23" t="str">
            <v>London, UK</v>
          </cell>
        </row>
        <row r="24">
          <cell r="C24">
            <v>2006</v>
          </cell>
        </row>
        <row r="25">
          <cell r="C25">
            <v>2013</v>
          </cell>
        </row>
        <row r="28">
          <cell r="C28">
            <v>18</v>
          </cell>
        </row>
        <row r="30">
          <cell r="C30" t="str">
            <v>FY21</v>
          </cell>
          <cell r="D30">
            <v>45195</v>
          </cell>
        </row>
        <row r="35">
          <cell r="C35">
            <v>0.91229633789258391</v>
          </cell>
        </row>
        <row r="36">
          <cell r="C36">
            <v>0.56696729484494968</v>
          </cell>
        </row>
        <row r="37">
          <cell r="C37">
            <v>0.69130671053943571</v>
          </cell>
        </row>
        <row r="38">
          <cell r="C38">
            <v>3.9507486538127492</v>
          </cell>
        </row>
        <row r="39">
          <cell r="C39">
            <v>4.8171721382664581</v>
          </cell>
        </row>
      </sheetData>
      <sheetData sheetId="1">
        <row r="20">
          <cell r="K20">
            <v>2.2430000000000003</v>
          </cell>
          <cell r="L20">
            <v>-9.4930000000000021</v>
          </cell>
          <cell r="M20">
            <v>4.2279999999999998</v>
          </cell>
          <cell r="N20">
            <v>5.7570000000000006</v>
          </cell>
        </row>
        <row r="24">
          <cell r="K24">
            <v>1.073164572943619E-2</v>
          </cell>
          <cell r="L24">
            <v>-0.29357941415277</v>
          </cell>
          <cell r="M24">
            <v>-0.40139693205428584</v>
          </cell>
          <cell r="N24">
            <v>1.9625581567092532</v>
          </cell>
        </row>
        <row r="27">
          <cell r="N27">
            <v>0.86972778941070894</v>
          </cell>
        </row>
        <row r="28">
          <cell r="N28">
            <v>0.21161132715126135</v>
          </cell>
        </row>
        <row r="29">
          <cell r="N29">
            <v>0.14350882440921331</v>
          </cell>
        </row>
        <row r="30">
          <cell r="N30">
            <v>0.21641486320947326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IN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TEG.xlsx" TargetMode="External"/><Relationship Id="rId1" Type="http://schemas.openxmlformats.org/officeDocument/2006/relationships/hyperlink" Target="&#163;BOWL.xlsx" TargetMode="External"/><Relationship Id="rId6" Type="http://schemas.openxmlformats.org/officeDocument/2006/relationships/hyperlink" Target="&#163;GYM.xlsx" TargetMode="External"/><Relationship Id="rId5" Type="http://schemas.openxmlformats.org/officeDocument/2006/relationships/hyperlink" Target="$BOWL.xlsx" TargetMode="External"/><Relationship Id="rId4" Type="http://schemas.openxmlformats.org/officeDocument/2006/relationships/hyperlink" Target="&#163;PI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459D-57D2-4CEE-BA00-1FA84E38A658}">
  <dimension ref="B2:AW29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defaultRowHeight="12.75" x14ac:dyDescent="0.2"/>
  <cols>
    <col min="1" max="1" width="4.28515625" style="1" customWidth="1"/>
    <col min="2" max="2" width="9.140625" style="1"/>
    <col min="3" max="3" width="31.7109375" style="1" bestFit="1" customWidth="1"/>
    <col min="4" max="5" width="9.140625" style="2"/>
    <col min="6" max="6" width="9.140625" style="12"/>
    <col min="7" max="10" width="9.140625" style="9"/>
    <col min="11" max="12" width="9.140625" style="2"/>
    <col min="13" max="15" width="9.140625" style="6"/>
    <col min="16" max="16" width="9.140625" style="1"/>
    <col min="17" max="21" width="9.140625" style="2"/>
    <col min="22" max="23" width="9.140625" style="1"/>
    <col min="24" max="28" width="9.140625" style="14"/>
    <col min="29" max="29" width="9.140625" style="1"/>
    <col min="30" max="33" width="9.140625" style="2"/>
    <col min="34" max="34" width="9.140625" style="1"/>
    <col min="35" max="40" width="9.140625" style="2"/>
    <col min="41" max="41" width="9.140625" style="1"/>
    <col min="42" max="42" width="9.140625" style="17"/>
    <col min="43" max="43" width="10.85546875" style="17" bestFit="1" customWidth="1"/>
    <col min="44" max="45" width="9.140625" style="2"/>
    <col min="46" max="46" width="16.85546875" style="2" bestFit="1" customWidth="1"/>
    <col min="47" max="47" width="9.140625" style="1"/>
    <col min="48" max="48" width="31.28515625" style="2" bestFit="1" customWidth="1"/>
    <col min="49" max="49" width="45.42578125" style="2" bestFit="1" customWidth="1"/>
    <col min="50" max="16384" width="9.140625" style="1"/>
  </cols>
  <sheetData>
    <row r="2" spans="2:49" s="3" customFormat="1" x14ac:dyDescent="0.2">
      <c r="B2" s="3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4" t="s">
        <v>9</v>
      </c>
      <c r="L2" s="4" t="s">
        <v>10</v>
      </c>
      <c r="M2" s="5" t="s">
        <v>14</v>
      </c>
      <c r="N2" s="5" t="s">
        <v>15</v>
      </c>
      <c r="O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W2" s="3" t="s">
        <v>76</v>
      </c>
      <c r="X2" s="13" t="s">
        <v>22</v>
      </c>
      <c r="Y2" s="13" t="s">
        <v>23</v>
      </c>
      <c r="Z2" s="13" t="s">
        <v>24</v>
      </c>
      <c r="AA2" s="13" t="s">
        <v>25</v>
      </c>
      <c r="AB2" s="13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I2" s="4" t="s">
        <v>31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P2" s="21" t="s">
        <v>47</v>
      </c>
      <c r="AQ2" s="21" t="s">
        <v>37</v>
      </c>
      <c r="AR2" s="4" t="s">
        <v>38</v>
      </c>
      <c r="AS2" s="4" t="s">
        <v>39</v>
      </c>
      <c r="AT2" s="4" t="s">
        <v>40</v>
      </c>
      <c r="AV2" s="4" t="s">
        <v>45</v>
      </c>
      <c r="AW2" s="4" t="s">
        <v>43</v>
      </c>
    </row>
    <row r="3" spans="2:49" x14ac:dyDescent="0.2">
      <c r="B3" s="7" t="s">
        <v>67</v>
      </c>
      <c r="C3" s="1" t="s">
        <v>68</v>
      </c>
      <c r="D3" s="2" t="s">
        <v>58</v>
      </c>
      <c r="E3" s="2" t="s">
        <v>59</v>
      </c>
      <c r="F3" s="12">
        <f>[1]Main!$C$6*[2]Main!$F$57</f>
        <v>0</v>
      </c>
      <c r="G3" s="9">
        <f>[1]Main!$C$7</f>
        <v>165.83689699999999</v>
      </c>
      <c r="H3" s="9">
        <f>[1]Main!$C$8*G29</f>
        <v>2209.1962233854997</v>
      </c>
      <c r="I3" s="9">
        <f>[1]Main!$C$11*G29</f>
        <v>-656.61797999999999</v>
      </c>
      <c r="J3" s="9">
        <f>[1]Main!$C$12*G29</f>
        <v>2865.8142033854997</v>
      </c>
      <c r="K3" s="22" t="str">
        <f>[1]Main!$C$30</f>
        <v>Q223</v>
      </c>
      <c r="L3" s="23">
        <f>[1]Main!$D$30</f>
        <v>44958</v>
      </c>
      <c r="Q3" s="10">
        <f>[1]Main!$C$35</f>
        <v>16.995954373839119</v>
      </c>
      <c r="AD3" s="16">
        <f>'[1]Financial Models'!$L$30</f>
        <v>0.34266327706348176</v>
      </c>
      <c r="AE3" s="16">
        <f>'[1]Financial Models'!$L$31</f>
        <v>0.22106553029610243</v>
      </c>
      <c r="AF3" s="16">
        <f>'[1]Financial Models'!$L$32</f>
        <v>5.2490078094992289E-3</v>
      </c>
      <c r="AG3" s="16">
        <f>'[1]Financial Models'!$L$33</f>
        <v>0.51503886448125302</v>
      </c>
      <c r="AI3" s="16">
        <f>'[1]Financial Models'!$L$27</f>
        <v>0.46816180042942013</v>
      </c>
      <c r="AP3" s="17">
        <f>[1]Main!$C$28</f>
        <v>327</v>
      </c>
      <c r="AR3" s="2">
        <f>[1]Main!$C$24</f>
        <v>1997</v>
      </c>
      <c r="AS3" s="2">
        <f>[1]Main!$C$25</f>
        <v>2021</v>
      </c>
      <c r="AT3" s="2" t="str">
        <f>[1]Main!$C$23</f>
        <v>Mechanicsville, VA</v>
      </c>
      <c r="AV3" s="2" t="s">
        <v>69</v>
      </c>
      <c r="AW3" s="2" t="s">
        <v>70</v>
      </c>
    </row>
    <row r="4" spans="2:49" x14ac:dyDescent="0.2">
      <c r="B4" s="7" t="s">
        <v>11</v>
      </c>
      <c r="C4" s="1" t="str">
        <f>[3]Main!$B$3</f>
        <v>Hollywood Bowl Group Plc</v>
      </c>
      <c r="D4" s="2" t="s">
        <v>41</v>
      </c>
      <c r="E4" s="2" t="s">
        <v>42</v>
      </c>
      <c r="F4" s="12">
        <f>[3]Main!$C$6</f>
        <v>2.52</v>
      </c>
      <c r="G4" s="9">
        <f>[3]Main!$C$7</f>
        <v>171.22236899999999</v>
      </c>
      <c r="H4" s="9">
        <f>[3]Main!$C$8</f>
        <v>431.48036987999996</v>
      </c>
      <c r="I4" s="9">
        <f>[3]Main!$C$11</f>
        <v>44.149000000000001</v>
      </c>
      <c r="J4" s="9">
        <f>[3]Main!$C$12</f>
        <v>387.33136987999995</v>
      </c>
      <c r="K4" s="2" t="str">
        <f>[3]Main!$C$28</f>
        <v>H123</v>
      </c>
      <c r="L4" s="15">
        <f>[3]Main!$D$28</f>
        <v>45076</v>
      </c>
      <c r="M4" s="19">
        <f>'[3]Financial Model'!$AP$20</f>
        <v>9.3325605131998355</v>
      </c>
      <c r="N4" s="20">
        <f>'[3]Financial Model'!$AP$22</f>
        <v>2.7033970290475535</v>
      </c>
      <c r="O4" s="20">
        <f>'[3]Financial Model'!$AP$16</f>
        <v>7.0000000000000007E-2</v>
      </c>
      <c r="Q4" s="10">
        <f>[3]Main!$C$33</f>
        <v>3.0961565002870257</v>
      </c>
      <c r="R4" s="10">
        <f>[3]Main!$C$34</f>
        <v>2.1190470969452901</v>
      </c>
      <c r="S4" s="10">
        <f>[3]Main!$C$35</f>
        <v>1.9022265488655337</v>
      </c>
      <c r="T4" s="10">
        <f>[3]Main!$C$36</f>
        <v>13.332662899445351</v>
      </c>
      <c r="U4" s="10">
        <f>[3]Main!$C$37</f>
        <v>11.974629625919729</v>
      </c>
      <c r="X4" s="14">
        <f>'[3]Financial Model'!$W$12</f>
        <v>37.451000000000015</v>
      </c>
      <c r="Y4" s="14">
        <f>'[3]Financial Model'!$V$12</f>
        <v>1.7280000000000051</v>
      </c>
      <c r="Z4" s="14">
        <f>'[3]Financial Model'!$U$12</f>
        <v>1.3850000000000033</v>
      </c>
      <c r="AA4" s="14">
        <f>'[3]Financial Model'!$T$12</f>
        <v>22.285</v>
      </c>
      <c r="AB4" s="14">
        <f>'[3]Financial Model'!$S$12</f>
        <v>18.783999999999999</v>
      </c>
      <c r="AD4" s="16">
        <f>'[3]Financial Model'!$N$16</f>
        <v>0.82760876676480211</v>
      </c>
      <c r="AE4" s="16">
        <f>'[3]Financial Model'!$N$17</f>
        <v>0.29209828081270683</v>
      </c>
      <c r="AF4" s="16">
        <f>'[3]Financial Model'!$N$18</f>
        <v>0.1991785701304839</v>
      </c>
      <c r="AG4" s="16">
        <f>'[3]Financial Model'!$N$19</f>
        <v>0.20834988623641146</v>
      </c>
      <c r="AI4" s="16">
        <f>'[3]Financial Model'!$N$21</f>
        <v>9.8619388457967805E-2</v>
      </c>
      <c r="AJ4" s="16">
        <f>'[3]Financial Model'!$W$21</f>
        <v>1.6954144522663404</v>
      </c>
      <c r="AK4" s="16">
        <f>'[3]Financial Model'!$V$21</f>
        <v>-9.5567047928227233E-2</v>
      </c>
      <c r="AL4" s="16">
        <f>'[3]Financial Model'!$U$21</f>
        <v>-0.38817035428888169</v>
      </c>
      <c r="AM4" s="16">
        <f>'[3]Financial Model'!$T$21</f>
        <v>7.7529282941235067E-2</v>
      </c>
      <c r="AN4" s="16">
        <f>'[3]Financial Model'!$S$21</f>
        <v>5.7735504703074536E-2</v>
      </c>
      <c r="AP4" s="17">
        <f>[3]Main!$C$25</f>
        <v>69</v>
      </c>
      <c r="AQ4" s="17">
        <f>[3]Main!$C$26</f>
        <v>2530</v>
      </c>
      <c r="AR4" s="2">
        <f>[3]Main!$C$24</f>
        <v>2010</v>
      </c>
      <c r="AS4" s="2">
        <f>[3]Main!$C$27</f>
        <v>2016</v>
      </c>
      <c r="AT4" s="2" t="str">
        <f>[3]Main!$C$23</f>
        <v>Hemel, UK</v>
      </c>
      <c r="AV4" s="2" t="s">
        <v>46</v>
      </c>
      <c r="AW4" s="2" t="s">
        <v>48</v>
      </c>
    </row>
    <row r="5" spans="2:49" x14ac:dyDescent="0.2">
      <c r="B5" s="7" t="s">
        <v>12</v>
      </c>
      <c r="C5" s="1" t="str">
        <f>[4]Main!$B$3</f>
        <v>Ten Entertainment Group Plc</v>
      </c>
      <c r="D5" s="2" t="s">
        <v>41</v>
      </c>
      <c r="E5" s="2" t="s">
        <v>42</v>
      </c>
      <c r="F5" s="12">
        <f>[4]Main!$C$6</f>
        <v>2.75</v>
      </c>
      <c r="G5" s="9">
        <f>[4]Main!$C$7</f>
        <v>68.496117999999996</v>
      </c>
      <c r="H5" s="9">
        <f>[4]Main!$C$8</f>
        <v>188.36432449999998</v>
      </c>
      <c r="I5" s="9">
        <f>[4]Main!$C$11</f>
        <v>-201.78300000000002</v>
      </c>
      <c r="J5" s="9">
        <f>[4]Main!$C$12</f>
        <v>390.14732449999997</v>
      </c>
      <c r="K5" s="40" t="str">
        <f>[4]Main!$C$28</f>
        <v>H123</v>
      </c>
      <c r="L5" s="41">
        <f>[4]Main!$D$28</f>
        <v>45189</v>
      </c>
      <c r="Q5" s="10">
        <f>[4]Main!$C$33</f>
        <v>2.8119534312627823</v>
      </c>
      <c r="R5" s="10">
        <f>[4]Main!$C$34</f>
        <v>1.4632398140308083</v>
      </c>
      <c r="S5" s="10">
        <f>[4]Main!$C$35</f>
        <v>3.0307177331023607</v>
      </c>
      <c r="T5" s="10">
        <f>[4]Main!$C$36</f>
        <v>9.1425678056593718</v>
      </c>
      <c r="U5" s="10">
        <f>[4]Main!$C$37</f>
        <v>18.93643277678008</v>
      </c>
      <c r="X5" s="14">
        <f>'[4]Financial Model'!$V$19</f>
        <v>26.596000000000004</v>
      </c>
      <c r="Y5" s="14">
        <f>'[4]Financial Model'!$U$19</f>
        <v>4.005000000000007</v>
      </c>
      <c r="Z5" s="14">
        <f>'[4]Financial Model'!$T$19</f>
        <v>-17.747</v>
      </c>
      <c r="AA5" s="14">
        <f>'[4]Financial Model'!$S$19</f>
        <v>9.036999999999999</v>
      </c>
      <c r="AB5" s="14">
        <f>'[4]Financial Model'!$R$19</f>
        <v>8.1420000000000101</v>
      </c>
      <c r="AD5" s="16">
        <f>'[4]Financial Model'!$M$26</f>
        <v>0.67520215633423175</v>
      </c>
      <c r="AE5" s="16">
        <f>'[4]Financial Model'!$M$27</f>
        <v>0.2960365106591521</v>
      </c>
      <c r="AF5" s="16">
        <f>'[4]Financial Model'!$M$28</f>
        <v>0.18838826268071546</v>
      </c>
      <c r="AG5" s="16">
        <f>'[4]Financial Model'!$M$29</f>
        <v>3.4631110778390712E-3</v>
      </c>
      <c r="AI5" s="16">
        <f>'[4]Financial Model'!$M$23</f>
        <v>3.254372371042713E-2</v>
      </c>
      <c r="AJ5" s="16">
        <f>'[4]Financial Model'!$V$23</f>
        <v>0.87605337598673017</v>
      </c>
      <c r="AK5" s="16">
        <f>'[4]Financial Model'!$U$23</f>
        <v>0.86167250268824636</v>
      </c>
      <c r="AL5" s="16">
        <f>'[4]Financial Model'!$T$23</f>
        <v>-0.56885238106559521</v>
      </c>
      <c r="AM5" s="16">
        <f>'[4]Financial Model'!$S$23</f>
        <v>0.10179436804191222</v>
      </c>
      <c r="AN5" s="16">
        <f>'[4]Financial Model'!$R$23</f>
        <v>7.4746621621621712E-2</v>
      </c>
      <c r="AP5" s="17">
        <f>[4]Main!$C$25</f>
        <v>51</v>
      </c>
      <c r="AQ5" s="17">
        <f>'[4]Financial Model'!$V$38</f>
        <v>1673</v>
      </c>
      <c r="AR5" s="2">
        <f>[4]Main!$C$24</f>
        <v>2009</v>
      </c>
      <c r="AS5" s="18">
        <f>[4]Main!$C$27</f>
        <v>2017</v>
      </c>
      <c r="AT5" s="2" t="str">
        <f>[4]Main!$C$23</f>
        <v>Cranfield, UK</v>
      </c>
      <c r="AV5" s="2" t="s">
        <v>44</v>
      </c>
      <c r="AW5" s="2" t="s">
        <v>49</v>
      </c>
    </row>
    <row r="6" spans="2:49" x14ac:dyDescent="0.2">
      <c r="B6" s="7" t="s">
        <v>54</v>
      </c>
      <c r="C6" s="1" t="s">
        <v>55</v>
      </c>
      <c r="D6" s="2" t="s">
        <v>41</v>
      </c>
      <c r="E6" s="2" t="s">
        <v>42</v>
      </c>
      <c r="F6" s="12">
        <f>[5]Main!$C$6</f>
        <v>0.9677</v>
      </c>
      <c r="G6" s="9">
        <f>[5]Main!$C$7</f>
        <v>177.25134800000001</v>
      </c>
      <c r="H6" s="9">
        <f>[5]Main!$C$8</f>
        <v>171.52612945960001</v>
      </c>
      <c r="I6" s="9">
        <f>[5]Main!$C$11</f>
        <v>-64.599999999999994</v>
      </c>
      <c r="J6" s="9">
        <f>[5]Main!$C$12</f>
        <v>236.12612945960001</v>
      </c>
      <c r="K6" s="2" t="str">
        <f>[5]Main!$C$30</f>
        <v>FY22</v>
      </c>
      <c r="L6" s="33">
        <f>[5]Main!$D$30</f>
        <v>42430</v>
      </c>
      <c r="Q6" s="10">
        <f>[5]Main!$C$35</f>
        <v>1.2800457422358231</v>
      </c>
      <c r="R6" s="10">
        <f>[5]Main!$C$36</f>
        <v>0.99205395870213997</v>
      </c>
      <c r="S6" s="10">
        <f>[5]Main!$C$37</f>
        <v>1.3656803323285136</v>
      </c>
      <c r="AD6" s="16">
        <f>'[5]Financial Model'!$Y$18</f>
        <v>0.9884326200115674</v>
      </c>
      <c r="AJ6" s="16">
        <f>'[5]Financial Model'!$Y$23</f>
        <v>0.63113207547169825</v>
      </c>
      <c r="AP6" s="17">
        <f>[5]Main!$C$28</f>
        <v>229</v>
      </c>
      <c r="AQ6" s="17">
        <f>[5]Main!$C$27</f>
        <v>0</v>
      </c>
      <c r="AR6" s="2">
        <f>[5]Main!$C$24</f>
        <v>2007</v>
      </c>
      <c r="AS6" s="2">
        <f>[5]Main!$C$25</f>
        <v>2015</v>
      </c>
      <c r="AT6" s="2" t="str">
        <f>[5]Main!$C$23</f>
        <v>London, UK</v>
      </c>
      <c r="AV6" s="2" t="s">
        <v>74</v>
      </c>
      <c r="AW6" s="2" t="s">
        <v>75</v>
      </c>
    </row>
    <row r="7" spans="2:49" x14ac:dyDescent="0.2">
      <c r="B7" s="7" t="s">
        <v>13</v>
      </c>
      <c r="C7" s="1" t="str">
        <f>[6]Main!$B$3</f>
        <v>Cineworld Group Plc.</v>
      </c>
      <c r="D7" s="2" t="s">
        <v>41</v>
      </c>
      <c r="E7" s="2" t="s">
        <v>42</v>
      </c>
      <c r="F7" s="12">
        <f>[6]Main!$C$6</f>
        <v>2.7E-2</v>
      </c>
      <c r="G7" s="9">
        <f>[6]Main!$C$7</f>
        <v>1370</v>
      </c>
      <c r="H7" s="9">
        <f>[6]Main!$C$8</f>
        <v>36.99</v>
      </c>
      <c r="I7" s="9">
        <f>[6]Main!$C$11</f>
        <v>-4013.2990000000004</v>
      </c>
      <c r="J7" s="9">
        <f>[6]Main!$C$12</f>
        <v>4050.2890000000002</v>
      </c>
      <c r="K7" s="22" t="str">
        <f>[6]Main!$C$27</f>
        <v>FY21</v>
      </c>
      <c r="L7" s="23">
        <f>[6]Main!$D$27</f>
        <v>44287</v>
      </c>
      <c r="AP7" s="17">
        <f>[6]Main!$C$26</f>
        <v>751</v>
      </c>
      <c r="AR7" s="2">
        <f>[6]Main!$C$24</f>
        <v>1995</v>
      </c>
      <c r="AT7" s="2" t="str">
        <f>[6]Main!$C$23</f>
        <v>Brentford, UK</v>
      </c>
      <c r="AV7" s="2" t="s">
        <v>51</v>
      </c>
      <c r="AW7" s="2" t="s">
        <v>50</v>
      </c>
    </row>
    <row r="8" spans="2:49" x14ac:dyDescent="0.2">
      <c r="B8" s="7" t="s">
        <v>60</v>
      </c>
      <c r="C8" s="1" t="s">
        <v>61</v>
      </c>
      <c r="D8" s="2" t="s">
        <v>62</v>
      </c>
      <c r="E8" s="2" t="s">
        <v>42</v>
      </c>
      <c r="F8" s="12">
        <f>[7]Main!$C$6</f>
        <v>0.61</v>
      </c>
      <c r="G8" s="9">
        <f>[7]Main!$C$7</f>
        <v>37.286000000000001</v>
      </c>
      <c r="H8" s="9">
        <f>[7]Main!$C$8</f>
        <v>22.74446</v>
      </c>
      <c r="I8" s="9">
        <f>[7]Main!$C$11</f>
        <v>-4.9880000000000013</v>
      </c>
      <c r="J8" s="9">
        <f>[7]Main!$C$12</f>
        <v>27.732460000000003</v>
      </c>
      <c r="K8" s="38" t="str">
        <f>[7]Main!$C$30</f>
        <v>FY21</v>
      </c>
      <c r="L8" s="39">
        <f>[7]Main!$D$30</f>
        <v>45195</v>
      </c>
      <c r="Q8" s="10">
        <f>[7]Main!$C$35</f>
        <v>0.91229633789258391</v>
      </c>
      <c r="R8" s="10">
        <f>[7]Main!$C$36</f>
        <v>0.56696729484494968</v>
      </c>
      <c r="S8" s="10">
        <f>[7]Main!$C$37</f>
        <v>0.69130671053943571</v>
      </c>
      <c r="T8" s="10">
        <f>[7]Main!$C$38</f>
        <v>3.9507486538127492</v>
      </c>
      <c r="U8" s="10">
        <f>[7]Main!$C$39</f>
        <v>4.8171721382664581</v>
      </c>
      <c r="Y8" s="14">
        <f>'[7]Financial Model'!$N$20</f>
        <v>5.7570000000000006</v>
      </c>
      <c r="Z8" s="14">
        <f>'[7]Financial Model'!$M$20</f>
        <v>4.2279999999999998</v>
      </c>
      <c r="AA8" s="14">
        <f>'[7]Financial Model'!$L$20</f>
        <v>-9.4930000000000021</v>
      </c>
      <c r="AB8" s="14">
        <f>'[7]Financial Model'!$K$20</f>
        <v>2.2430000000000003</v>
      </c>
      <c r="AD8" s="16">
        <f>'[7]Financial Model'!$N$27</f>
        <v>0.86972778941070894</v>
      </c>
      <c r="AE8" s="16">
        <f>'[7]Financial Model'!$N$28</f>
        <v>0.21161132715126135</v>
      </c>
      <c r="AF8" s="16">
        <f>'[7]Financial Model'!$N$29</f>
        <v>0.14350882440921331</v>
      </c>
      <c r="AG8" s="16">
        <f>'[7]Financial Model'!$N$30</f>
        <v>0.21641486320947326</v>
      </c>
      <c r="AK8" s="16">
        <f>'[7]Financial Model'!$N$24</f>
        <v>1.9625581567092532</v>
      </c>
      <c r="AL8" s="16">
        <f>'[7]Financial Model'!$M$24</f>
        <v>-0.40139693205428584</v>
      </c>
      <c r="AM8" s="16">
        <f>'[7]Financial Model'!$L$24</f>
        <v>-0.29357941415277</v>
      </c>
      <c r="AN8" s="16">
        <f>'[7]Financial Model'!$K$24</f>
        <v>1.073164572943619E-2</v>
      </c>
      <c r="AP8" s="17">
        <f>[7]Main!$C$28</f>
        <v>18</v>
      </c>
      <c r="AR8" s="2">
        <f>[7]Main!$C$24</f>
        <v>2006</v>
      </c>
      <c r="AS8" s="2">
        <f>[7]Main!$C$25</f>
        <v>2013</v>
      </c>
      <c r="AT8" s="2" t="str">
        <f>[7]Main!$C$23</f>
        <v>London, UK</v>
      </c>
      <c r="AV8" s="2" t="s">
        <v>63</v>
      </c>
      <c r="AW8" s="2" t="s">
        <v>64</v>
      </c>
    </row>
    <row r="9" spans="2:49" x14ac:dyDescent="0.2">
      <c r="B9" s="7"/>
      <c r="K9" s="31"/>
      <c r="L9" s="15"/>
      <c r="Q9" s="10"/>
      <c r="R9" s="10"/>
      <c r="S9" s="10"/>
      <c r="T9" s="10"/>
      <c r="U9" s="10"/>
      <c r="AD9" s="16"/>
      <c r="AE9" s="16"/>
      <c r="AF9" s="16"/>
      <c r="AG9" s="16"/>
      <c r="AK9" s="16"/>
      <c r="AL9" s="16"/>
      <c r="AM9" s="16"/>
      <c r="AN9" s="16"/>
    </row>
    <row r="10" spans="2:49" x14ac:dyDescent="0.2">
      <c r="B10" s="7"/>
      <c r="K10" s="31"/>
      <c r="L10" s="15"/>
      <c r="Q10" s="10"/>
      <c r="R10" s="10"/>
      <c r="S10" s="10"/>
      <c r="T10" s="10"/>
      <c r="U10" s="10"/>
      <c r="AD10" s="16"/>
      <c r="AE10" s="16"/>
      <c r="AF10" s="16"/>
      <c r="AG10" s="16"/>
      <c r="AK10" s="16"/>
      <c r="AL10" s="16"/>
      <c r="AM10" s="16"/>
      <c r="AN10" s="16"/>
    </row>
    <row r="11" spans="2:49" x14ac:dyDescent="0.2">
      <c r="B11" s="7"/>
      <c r="K11" s="31"/>
      <c r="L11" s="15"/>
      <c r="Q11" s="10"/>
      <c r="R11" s="10"/>
      <c r="S11" s="10"/>
      <c r="T11" s="10"/>
      <c r="U11" s="10"/>
      <c r="AD11" s="16"/>
      <c r="AE11" s="16"/>
      <c r="AF11" s="16"/>
      <c r="AG11" s="16"/>
      <c r="AK11" s="16"/>
      <c r="AL11" s="16"/>
      <c r="AM11" s="16"/>
      <c r="AN11" s="16"/>
    </row>
    <row r="12" spans="2:49" x14ac:dyDescent="0.2">
      <c r="B12" s="7"/>
      <c r="K12" s="31"/>
      <c r="L12" s="15"/>
      <c r="Q12" s="10"/>
      <c r="R12" s="10"/>
      <c r="S12" s="10"/>
      <c r="T12" s="10"/>
      <c r="U12" s="10"/>
      <c r="AD12" s="16"/>
      <c r="AE12" s="16"/>
      <c r="AF12" s="16"/>
      <c r="AG12" s="16"/>
      <c r="AK12" s="16"/>
      <c r="AL12" s="16"/>
      <c r="AM12" s="16"/>
      <c r="AN12" s="16"/>
    </row>
    <row r="13" spans="2:49" x14ac:dyDescent="0.2">
      <c r="B13" s="7"/>
    </row>
    <row r="14" spans="2:49" x14ac:dyDescent="0.2">
      <c r="B14" s="7"/>
    </row>
    <row r="15" spans="2:49" x14ac:dyDescent="0.2">
      <c r="B15" s="7"/>
    </row>
    <row r="17" spans="2:49" s="24" customFormat="1" x14ac:dyDescent="0.2">
      <c r="C17" s="34"/>
      <c r="D17" s="25"/>
      <c r="E17" s="25"/>
      <c r="F17" s="26"/>
      <c r="G17" s="27"/>
      <c r="H17" s="27"/>
      <c r="I17" s="27"/>
      <c r="J17" s="27"/>
      <c r="K17" s="25"/>
      <c r="L17" s="25"/>
      <c r="M17" s="28"/>
      <c r="N17" s="28"/>
      <c r="O17" s="28"/>
      <c r="Q17" s="25"/>
      <c r="R17" s="25"/>
      <c r="S17" s="25"/>
      <c r="T17" s="25"/>
      <c r="U17" s="25"/>
      <c r="X17" s="29"/>
      <c r="Y17" s="29"/>
      <c r="Z17" s="29"/>
      <c r="AA17" s="29"/>
      <c r="AB17" s="29"/>
      <c r="AD17" s="25"/>
      <c r="AE17" s="25"/>
      <c r="AF17" s="25"/>
      <c r="AG17" s="25"/>
      <c r="AI17" s="25"/>
      <c r="AJ17" s="25"/>
      <c r="AK17" s="25"/>
      <c r="AL17" s="25"/>
      <c r="AM17" s="25"/>
      <c r="AN17" s="25"/>
      <c r="AP17" s="30"/>
      <c r="AQ17" s="30"/>
      <c r="AR17" s="25"/>
      <c r="AS17" s="25"/>
      <c r="AT17" s="25"/>
      <c r="AV17" s="25"/>
      <c r="AW17" s="25"/>
    </row>
    <row r="18" spans="2:49" x14ac:dyDescent="0.2">
      <c r="B18" s="1" t="s">
        <v>52</v>
      </c>
      <c r="C18" s="1" t="s">
        <v>53</v>
      </c>
      <c r="D18" s="2" t="s">
        <v>58</v>
      </c>
      <c r="E18" s="2" t="s">
        <v>59</v>
      </c>
      <c r="F18" s="12">
        <f>25.14*G29</f>
        <v>20.866199999999999</v>
      </c>
      <c r="G18" s="9">
        <v>83.16</v>
      </c>
      <c r="H18" s="9">
        <f>G18*F18</f>
        <v>1735.2331919999999</v>
      </c>
    </row>
    <row r="19" spans="2:49" x14ac:dyDescent="0.2">
      <c r="B19" s="1" t="s">
        <v>56</v>
      </c>
      <c r="C19" s="1" t="s">
        <v>57</v>
      </c>
      <c r="D19" s="2" t="s">
        <v>58</v>
      </c>
      <c r="E19" s="2" t="s">
        <v>59</v>
      </c>
      <c r="F19" s="12">
        <f>75.15*G29</f>
        <v>62.374500000000005</v>
      </c>
      <c r="G19" s="9">
        <v>84.86</v>
      </c>
      <c r="H19" s="9">
        <f>G19*F19</f>
        <v>5293.1000700000004</v>
      </c>
    </row>
    <row r="20" spans="2:49" x14ac:dyDescent="0.2">
      <c r="B20" s="1" t="s">
        <v>65</v>
      </c>
      <c r="C20" s="1" t="s">
        <v>66</v>
      </c>
      <c r="D20" s="2" t="s">
        <v>58</v>
      </c>
      <c r="E20" s="2" t="s">
        <v>59</v>
      </c>
      <c r="F20" s="12">
        <f>5.46*G29</f>
        <v>4.5317999999999996</v>
      </c>
      <c r="G20" s="9">
        <v>513.33000000000004</v>
      </c>
      <c r="H20" s="9">
        <f>G20*F20</f>
        <v>2326.3088939999998</v>
      </c>
    </row>
    <row r="28" spans="2:49" x14ac:dyDescent="0.2">
      <c r="F28" s="42" t="s">
        <v>71</v>
      </c>
      <c r="G28" s="43"/>
      <c r="H28" s="32" t="s">
        <v>72</v>
      </c>
    </row>
    <row r="29" spans="2:49" x14ac:dyDescent="0.2">
      <c r="F29" s="35" t="s">
        <v>73</v>
      </c>
      <c r="G29" s="36">
        <v>0.83</v>
      </c>
      <c r="H29" s="37">
        <f>1/G29</f>
        <v>1.2048192771084338</v>
      </c>
    </row>
  </sheetData>
  <mergeCells count="1">
    <mergeCell ref="F28:G28"/>
  </mergeCells>
  <hyperlinks>
    <hyperlink ref="B4" r:id="rId1" xr:uid="{54EAB678-1952-4221-81BE-1A742E0604C2}"/>
    <hyperlink ref="B5" r:id="rId2" xr:uid="{C8996EB5-A490-40A7-9AEE-007EA928F60C}"/>
    <hyperlink ref="B7" r:id="rId3" xr:uid="{116C4D30-3ED6-47C4-92C7-1DCF584CA6FB}"/>
    <hyperlink ref="B8" r:id="rId4" xr:uid="{AC06FEE0-38B8-4446-93BB-C1421D99C291}"/>
    <hyperlink ref="B3" r:id="rId5" xr:uid="{AF90D790-CC56-4F4B-A49C-4AEB521FF515}"/>
    <hyperlink ref="B6" r:id="rId6" xr:uid="{E6FD21B9-838C-4FA6-8CFA-C1ACC67BDA88}"/>
  </hyperlinks>
  <pageMargins left="0.7" right="0.7" top="0.75" bottom="0.75" header="0.3" footer="0.3"/>
  <pageSetup paperSize="125" orientation="portrait" horizontalDpi="203" verticalDpi="20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2023-03-12T14:19:35Z</dcterms:created>
  <dcterms:modified xsi:type="dcterms:W3CDTF">2023-09-23T13:44:34Z</dcterms:modified>
</cp:coreProperties>
</file>