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8ABCD1C-1986-490D-9006-E6C5F5F9A3C6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29" i="1"/>
  <c r="C11" i="1"/>
  <c r="C10" i="1"/>
  <c r="C9" i="1"/>
  <c r="C7" i="1"/>
  <c r="AA17" i="3"/>
  <c r="AA21" i="3"/>
  <c r="AB144" i="2"/>
  <c r="AB138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C30" i="1" s="1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Z16" i="3" l="1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C28" i="1"/>
  <c r="AA140" i="2"/>
  <c r="AA23" i="2"/>
  <c r="AA38" i="2" s="1"/>
  <c r="AA39" i="2"/>
  <c r="C26" i="1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6" i="3"/>
  <c r="AA39" i="3"/>
  <c r="AA38" i="3"/>
  <c r="Z23" i="2"/>
  <c r="Z38" i="2" s="1"/>
  <c r="Z39" i="2"/>
  <c r="C40" i="1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X34" i="3" l="1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C46" i="3" l="1"/>
  <c r="AD46" i="3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E21" i="3"/>
  <c r="D21" i="3"/>
  <c r="C21" i="3"/>
  <c r="B21" i="3"/>
  <c r="E12" i="3"/>
  <c r="D12" i="3"/>
  <c r="C12" i="3"/>
  <c r="B12" i="3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G31" i="3"/>
  <c r="AE46" i="3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<sst xmlns="http://schemas.openxmlformats.org/spreadsheetml/2006/main" count="589" uniqueCount="326">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</sst>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97"/>
  <sheetViews>
    <sheetView tabSelected="1" topLeftCell="A21" workbookViewId="0">
      <selection activeCell="H7" sqref="H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Y5" s="116" t="s">
        <v>313</v>
      </c>
      <c r="Z5" s="117"/>
      <c r="AA5" s="118"/>
    </row>
    <row r="6" spans="1:29">
      <c r="B6" s="4" t="s">
        <v>3</v>
      </c>
      <c r="C6" s="3">
        <v>33.700000000000003</v>
      </c>
      <c r="D6" s="17"/>
      <c r="G6" s="8">
        <v>45566</v>
      </c>
      <c r="H6" s="92" t="s">
        <v>325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6189.005000000001</v>
      </c>
      <c r="D8" s="17"/>
      <c r="G8" s="8">
        <v>45566</v>
      </c>
      <c r="H8" s="92" t="s">
        <v>322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45536</v>
      </c>
      <c r="H10" s="92" t="s">
        <v>321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7396.7050000000017</v>
      </c>
      <c r="D12" s="18"/>
      <c r="G12" s="8">
        <v>45536</v>
      </c>
      <c r="H12" s="92" t="s">
        <v>320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6" t="s">
        <v>215</v>
      </c>
      <c r="Z12" s="117"/>
      <c r="AA12" s="117"/>
      <c r="AB12" s="117"/>
      <c r="AC12" s="118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8" t="s">
        <v>216</v>
      </c>
      <c r="AA13" s="128"/>
      <c r="AB13" s="128" t="s">
        <v>217</v>
      </c>
      <c r="AC13" s="133"/>
    </row>
    <row r="14" spans="1:29">
      <c r="G14" s="8">
        <v>45505</v>
      </c>
      <c r="H14" s="92" t="s">
        <v>319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5" t="s">
        <v>227</v>
      </c>
      <c r="AA14" s="125"/>
      <c r="AB14" s="125" t="s">
        <v>228</v>
      </c>
      <c r="AC14" s="124"/>
    </row>
    <row r="15" spans="1:29">
      <c r="B15" s="116" t="s">
        <v>14</v>
      </c>
      <c r="C15" s="117"/>
      <c r="D15" s="118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5" t="s">
        <v>223</v>
      </c>
      <c r="AA15" s="125"/>
      <c r="AB15" s="125" t="s">
        <v>229</v>
      </c>
      <c r="AC15" s="124"/>
    </row>
    <row r="16" spans="1:29">
      <c r="A16" s="13" t="s">
        <v>16</v>
      </c>
      <c r="B16" s="15" t="s">
        <v>15</v>
      </c>
      <c r="C16" s="125" t="s">
        <v>18</v>
      </c>
      <c r="D16" s="124"/>
      <c r="E16" s="3" t="s">
        <v>301</v>
      </c>
      <c r="G16" s="8">
        <v>45505</v>
      </c>
      <c r="H16" s="92" t="s">
        <v>318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5" t="s">
        <v>224</v>
      </c>
      <c r="AA16" s="125"/>
      <c r="AB16" s="125" t="s">
        <v>230</v>
      </c>
      <c r="AC16" s="124"/>
    </row>
    <row r="17" spans="2:29">
      <c r="B17" s="15" t="s">
        <v>17</v>
      </c>
      <c r="C17" s="125" t="s">
        <v>19</v>
      </c>
      <c r="D17" s="124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5" t="s">
        <v>225</v>
      </c>
      <c r="AA17" s="125"/>
      <c r="AB17" s="125" t="s">
        <v>231</v>
      </c>
      <c r="AC17" s="124"/>
    </row>
    <row r="18" spans="2:29">
      <c r="B18" s="15"/>
      <c r="C18" s="125"/>
      <c r="D18" s="124"/>
      <c r="G18" s="8">
        <v>45474</v>
      </c>
      <c r="H18" s="92" t="s">
        <v>310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5" t="s">
        <v>226</v>
      </c>
      <c r="AA18" s="125"/>
      <c r="AB18" s="125" t="s">
        <v>232</v>
      </c>
      <c r="AC18" s="124"/>
    </row>
    <row r="19" spans="2:29">
      <c r="B19" s="16"/>
      <c r="C19" s="144"/>
      <c r="D19" s="145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5" t="s">
        <v>234</v>
      </c>
      <c r="AA19" s="125"/>
      <c r="AB19" s="125" t="s">
        <v>235</v>
      </c>
      <c r="AC19" s="124"/>
    </row>
    <row r="20" spans="2:29">
      <c r="G20" s="8">
        <v>45474</v>
      </c>
      <c r="H20" s="92" t="s">
        <v>311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5" t="s">
        <v>240</v>
      </c>
      <c r="AA20" s="125"/>
      <c r="AB20" s="125" t="s">
        <v>241</v>
      </c>
      <c r="AC20" s="124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6" t="s">
        <v>20</v>
      </c>
      <c r="C22" s="117"/>
      <c r="D22" s="118"/>
      <c r="G22" s="8">
        <v>45413</v>
      </c>
      <c r="H22" s="92" t="s">
        <v>309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5" t="s">
        <v>132</v>
      </c>
      <c r="D23" s="124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5">
        <v>1969</v>
      </c>
      <c r="D24" s="124"/>
      <c r="G24" s="8">
        <v>45413</v>
      </c>
      <c r="H24" s="92" t="s">
        <v>308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5"/>
      <c r="D25" s="124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1" t="s">
        <v>286</v>
      </c>
      <c r="Z25" s="142"/>
      <c r="AA25" s="142"/>
      <c r="AB25" s="142"/>
      <c r="AC25" s="143"/>
    </row>
    <row r="26" spans="2:29">
      <c r="B26" s="9" t="s">
        <v>171</v>
      </c>
      <c r="C26" s="131">
        <f>'Financial Model'!Z70</f>
        <v>2636</v>
      </c>
      <c r="D26" s="132"/>
      <c r="G26" s="8">
        <v>44986</v>
      </c>
      <c r="H26" s="92" t="s">
        <v>305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5"/>
      <c r="D27" s="124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3">
        <f>+'Order &amp; Backlog'!$AA$3</f>
        <v>2200</v>
      </c>
      <c r="D28" s="124"/>
      <c r="G28" s="8">
        <v>44986</v>
      </c>
      <c r="H28" s="92" t="s">
        <v>304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3">
        <f>'Order &amp; Backlog'!AA21</f>
        <v>382</v>
      </c>
      <c r="D29" s="124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5">
        <f>'Financial Model'!AB43</f>
        <v>47</v>
      </c>
      <c r="D30" s="124"/>
      <c r="G30" s="8">
        <v>44986</v>
      </c>
      <c r="H30" s="92" t="s">
        <v>303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6">
        <v>36708</v>
      </c>
      <c r="D31" s="127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5"/>
      <c r="D32" s="124"/>
      <c r="G32" s="8">
        <v>45261</v>
      </c>
      <c r="H32" s="92" t="s">
        <v>294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9" t="s">
        <v>31</v>
      </c>
      <c r="D34" s="140"/>
      <c r="G34" s="8">
        <v>45231</v>
      </c>
      <c r="H34" s="92" t="s">
        <v>295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45200</v>
      </c>
      <c r="H36" s="92" t="s">
        <v>296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6" t="s">
        <v>25</v>
      </c>
      <c r="C37" s="117"/>
      <c r="D37" s="118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6" t="s">
        <v>158</v>
      </c>
      <c r="U37" s="117"/>
      <c r="V37" s="117"/>
      <c r="W37" s="118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29">
        <f>C6/'Financial Model'!AB125</f>
        <v>7.9504207078168241</v>
      </c>
      <c r="D38" s="130"/>
      <c r="G38" s="8">
        <v>45170</v>
      </c>
      <c r="H38" s="92" t="s">
        <v>270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29">
        <f>+C8/SUM('Financial Model'!Y4:AB4)</f>
        <v>3.2062399627000993</v>
      </c>
      <c r="D39" s="130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7">
        <f>C6/SUM('Financial Model'!Y26:AB26)</f>
        <v>64.857270107414209</v>
      </c>
      <c r="D40" s="138"/>
      <c r="G40" s="8">
        <v>45017</v>
      </c>
      <c r="H40" s="92" t="s">
        <v>269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8">
        <v>45017</v>
      </c>
      <c r="H42" s="98" t="s">
        <v>266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6" t="s">
        <v>243</v>
      </c>
      <c r="C43" s="117"/>
      <c r="D43" s="118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9" t="s">
        <v>244</v>
      </c>
      <c r="C44" s="120"/>
      <c r="D44" s="48" t="s">
        <v>31</v>
      </c>
      <c r="G44" s="8">
        <v>44927</v>
      </c>
      <c r="H44" s="94" t="s">
        <v>263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9" t="s">
        <v>245</v>
      </c>
      <c r="C45" s="120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9"/>
      <c r="C46" s="120"/>
      <c r="D46" s="83" t="s">
        <v>31</v>
      </c>
      <c r="G46" s="8">
        <v>44896</v>
      </c>
      <c r="H46" s="92" t="s">
        <v>261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9"/>
      <c r="C47" s="120"/>
      <c r="D47" s="83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21"/>
      <c r="C48" s="122"/>
      <c r="D48" s="84" t="s">
        <v>31</v>
      </c>
      <c r="G48" s="8">
        <v>44866</v>
      </c>
      <c r="H48" s="6" t="s">
        <v>259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8">
        <v>44835</v>
      </c>
      <c r="H50" s="6" t="s">
        <v>250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44835</v>
      </c>
      <c r="H53" s="6" t="s">
        <v>11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9"/>
      <c r="H54" s="7" t="s">
        <v>12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9"/>
      <c r="H55" s="7" t="s">
        <v>13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8">
        <v>44835</v>
      </c>
      <c r="H57" s="6" t="s">
        <v>29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9"/>
      <c r="H58" s="7" t="s">
        <v>30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8">
        <v>44805</v>
      </c>
      <c r="H61" s="6" t="s">
        <v>187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34" t="s">
        <v>293</v>
      </c>
      <c r="Z61" s="135"/>
      <c r="AA61" s="135"/>
      <c r="AB61" s="135"/>
      <c r="AC61" s="136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8">
        <v>44805</v>
      </c>
      <c r="H64" s="6" t="s">
        <v>195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192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7" t="s">
        <v>193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7" t="s">
        <v>191</v>
      </c>
      <c r="I67" s="34"/>
      <c r="J67" s="34"/>
      <c r="K67" s="34"/>
      <c r="L67" s="34"/>
      <c r="M67" s="34"/>
      <c r="N67" s="34"/>
      <c r="O67" s="34"/>
      <c r="P67" s="34"/>
      <c r="Q67" s="34"/>
      <c r="R67" s="48" t="s">
        <v>194</v>
      </c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8">
        <v>44743</v>
      </c>
      <c r="H70" s="6" t="s">
        <v>196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7" t="s">
        <v>197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47" t="s">
        <v>198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8">
        <v>44743</v>
      </c>
      <c r="H74" s="6" t="s">
        <v>237</v>
      </c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7" t="s">
        <v>238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8">
        <v>44682</v>
      </c>
      <c r="H77" s="34" t="s">
        <v>246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7" t="s">
        <v>247</v>
      </c>
      <c r="I78" s="34"/>
      <c r="J78" s="34"/>
      <c r="K78" s="34"/>
      <c r="L78" s="34"/>
      <c r="M78" s="34"/>
      <c r="N78" s="34"/>
      <c r="O78" s="34"/>
      <c r="P78" s="34"/>
      <c r="Q78" s="34"/>
      <c r="R78" s="48" t="s">
        <v>31</v>
      </c>
    </row>
    <row r="79" spans="7:18">
      <c r="G79" s="9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8">
        <v>43922</v>
      </c>
      <c r="H80" s="34" t="s">
        <v>164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7" t="s">
        <v>169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48" t="s">
        <v>31</v>
      </c>
    </row>
    <row r="83" spans="7:18">
      <c r="G83" s="9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8">
        <v>43770</v>
      </c>
      <c r="H84" s="34" t="s">
        <v>167</v>
      </c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9"/>
      <c r="H85" s="47" t="s">
        <v>168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8">
        <v>43739</v>
      </c>
      <c r="H87" s="6" t="s">
        <v>242</v>
      </c>
      <c r="I87" s="34"/>
      <c r="J87" s="34"/>
      <c r="K87" s="34"/>
      <c r="L87" s="34"/>
      <c r="M87" s="34"/>
      <c r="N87" s="34"/>
      <c r="O87" s="34"/>
      <c r="P87" s="34"/>
      <c r="Q87" s="34" t="s">
        <v>179</v>
      </c>
      <c r="R87" s="35"/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9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8">
        <v>43586</v>
      </c>
      <c r="H91" s="34" t="s">
        <v>166</v>
      </c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8">
        <v>43282</v>
      </c>
      <c r="H93" s="34" t="s">
        <v>162</v>
      </c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7" t="s">
        <v>163</v>
      </c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9"/>
      <c r="H95" s="7" t="s">
        <v>165</v>
      </c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9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85">
        <v>42552</v>
      </c>
      <c r="H97" s="51" t="s">
        <v>236</v>
      </c>
      <c r="I97" s="32"/>
      <c r="J97" s="32"/>
      <c r="K97" s="32"/>
      <c r="L97" s="32"/>
      <c r="M97" s="32"/>
      <c r="N97" s="32"/>
      <c r="O97" s="32"/>
      <c r="P97" s="32"/>
      <c r="Q97" s="32"/>
      <c r="R97" s="33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18" r:id="rId8" xr:uid="{645C2C50-2541-448D-9073-14E40D1DE986}"/>
    <hyperlink ref="H53" r:id="rId9" xr:uid="{0E1650AB-35EE-47C2-9B99-22A7BB88CC6F}"/>
    <hyperlink ref="H57" r:id="rId10" xr:uid="{64917365-2EAB-45F1-BFD3-E1E4F5A494BB}"/>
    <hyperlink ref="R82" r:id="rId11" location="Boeing_Embraer_-_Defense" xr:uid="{CC492105-8696-4FC6-849B-A673602C4CB8}"/>
    <hyperlink ref="H61" r:id="rId12" xr:uid="{E8520AE3-EE90-4F9C-82B7-9DC79CF177B0}"/>
    <hyperlink ref="H64" r:id="rId13" display="L3Harris &amp; Embraer to develop new agile tanker varient of KC-390 to support USAF Operational Imperatives" xr:uid="{51AAA14D-A039-4171-BC04-5AAB9894A308}"/>
    <hyperlink ref="R67" r:id="rId14" display="Link" xr:uid="{AE9B4E32-1957-4A54-8E54-10A62C8F25C4}"/>
    <hyperlink ref="H70" r:id="rId15" display="Reuters report $ERJ expected to select engine in Q4 for potential turboprop launch in 2023" xr:uid="{3D245668-921A-4888-B384-DE0FC15EB559}"/>
    <hyperlink ref="H74" r:id="rId16" xr:uid="{3143C16C-C4FE-C24A-A852-CE844A7EAA94}"/>
    <hyperlink ref="H87" r:id="rId17" display="Airbus confirmed there are no plans to certify the A220-300 for LCY steep approach operations" xr:uid="{4BC4DC42-4422-D843-BFC6-DF67D759C7CD}"/>
    <hyperlink ref="R78" r:id="rId18" xr:uid="{A3EFD621-318B-6143-AEF4-A74D7A31D835}"/>
    <hyperlink ref="H50" r:id="rId19" xr:uid="{78DCAE8D-F9F2-4AFF-AEAC-B88136D9C452}"/>
    <hyperlink ref="H48" r:id="rId20" xr:uid="{3999C1A1-07EF-48B9-810B-2F4E5BB942AE}"/>
    <hyperlink ref="H46" r:id="rId21" xr:uid="{69C93ABC-34D8-0F45-AA69-CEEFC27F1A39}"/>
    <hyperlink ref="H44" r:id="rId22" xr:uid="{6C54B13E-8F7B-4DCC-9E6A-C54F18CCE658}"/>
    <hyperlink ref="H42" r:id="rId23" display="Embraer announce 2024 launch for the E-Jet P2F (cargo conversion) programme" xr:uid="{B3E5B1EC-A783-473C-B70D-A70E417CF572}"/>
    <hyperlink ref="H40" r:id="rId24" xr:uid="{8C20766F-7147-41A6-A699-7D50EF5D73DA}"/>
    <hyperlink ref="H38" r:id="rId25" xr:uid="{56959BC1-F64E-43D0-A4E0-57BAD8FCBCB7}"/>
    <hyperlink ref="H32" r:id="rId26" xr:uid="{84A4CBC1-0653-495A-8986-5434F4F936B2}"/>
    <hyperlink ref="H34" r:id="rId27" xr:uid="{7B01ED77-0E0F-4A8F-9A90-ADADF2B221C0}"/>
    <hyperlink ref="H36" r:id="rId28" xr:uid="{ABF212CC-9083-4443-9432-F7D8F2F254A7}"/>
    <hyperlink ref="H30" r:id="rId29" xr:uid="{689458CC-3F8D-48D3-BFB6-9021D5C41BFE}"/>
    <hyperlink ref="H28" r:id="rId30" display="E2 Jets are approved for ETOPS-120 flight operations" xr:uid="{AFE0E501-14CD-4D1A-91DD-7F4349F2F287}"/>
    <hyperlink ref="H26" r:id="rId31" xr:uid="{C86C50C0-49BF-42B4-ABB6-111374E16D26}"/>
    <hyperlink ref="H24" r:id="rId32" display="Rumours that $ERJ wish to develop a competitor to A320/B737 series of aircraft within the next decade" xr:uid="{F075E770-E613-4A93-8C01-FCD751972BCD}"/>
    <hyperlink ref="H22" r:id="rId33" xr:uid="{922CF349-49E0-4AFB-A330-58034F640FB7}"/>
    <hyperlink ref="H20" r:id="rId34" xr:uid="{DE4DB842-01BE-405E-8254-AC1C82253C72}"/>
    <hyperlink ref="H16" r:id="rId35" xr:uid="{098F501F-A48C-49AD-B4EE-8F3B4711DA32}"/>
    <hyperlink ref="H14" r:id="rId36" xr:uid="{EC3AC3B6-D20B-4612-96C2-C088131B252D}"/>
    <hyperlink ref="H12" r:id="rId37" xr:uid="{327A318F-D59B-4B08-A396-86E7866F07CE}"/>
    <hyperlink ref="H10" r:id="rId38" xr:uid="{F0AB9CE8-A127-4A54-A49C-B0BFF1ECBCFB}"/>
    <hyperlink ref="H8" r:id="rId39" xr:uid="{2BC9EAF5-1571-44CC-AC7B-DE21B8FC3951}"/>
    <hyperlink ref="H6" r:id="rId40" display="Morroco believed to bew new customer of C-390 Millenium of unknown quantity" xr:uid="{3F47C2DD-329C-4BC5-A6B5-C20176AFBF93}"/>
  </hyperlinks>
  <pageMargins left="0.7" right="0.7" top="0.75" bottom="0.75" header="0.3" footer="0.3"/>
  <pageSetup paperSize="256" orientation="portrait" horizontalDpi="203" verticalDpi="203" r:id="rId41"/>
  <ignoredErrors>
    <ignoredError sqref="C39:D40" formulaRange="1"/>
  </ignoredError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V18" sqref="V1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2024-10-10T23:37:15Z</dcterms:modified>
</cp:coreProperties>
</file>