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4A26BCA-A8B4-4561-988C-25ECDF6CF549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2" l="1"/>
  <c r="P33" i="2"/>
  <c r="T33" i="2"/>
  <c r="S32" i="2"/>
  <c r="S27" i="2"/>
  <c r="P28" i="2"/>
  <c r="P20" i="2"/>
  <c r="T20" i="2"/>
  <c r="S19" i="2"/>
  <c r="O25" i="2"/>
  <c r="O24" i="2"/>
  <c r="O23" i="2"/>
  <c r="O22" i="2"/>
  <c r="O16" i="2"/>
  <c r="O15" i="2"/>
  <c r="O13" i="2"/>
  <c r="O11" i="2"/>
  <c r="O10" i="2"/>
  <c r="O6" i="2"/>
  <c r="T28" i="2"/>
  <c r="S25" i="2"/>
  <c r="S24" i="2"/>
  <c r="S23" i="2"/>
  <c r="S22" i="2"/>
  <c r="S16" i="2"/>
  <c r="S15" i="2"/>
  <c r="S13" i="2"/>
  <c r="S11" i="2"/>
  <c r="S10" i="2"/>
  <c r="S6" i="2"/>
  <c r="T32" i="2"/>
  <c r="P35" i="2"/>
  <c r="T35" i="2"/>
  <c r="C35" i="1" l="1"/>
  <c r="C34" i="1"/>
  <c r="C33" i="1"/>
  <c r="T79" i="2"/>
  <c r="T78" i="2"/>
  <c r="T77" i="2"/>
  <c r="T75" i="2"/>
  <c r="P74" i="2"/>
  <c r="T74" i="2"/>
  <c r="C10" i="1"/>
  <c r="C9" i="1"/>
  <c r="T71" i="2"/>
  <c r="T70" i="2"/>
  <c r="T69" i="2"/>
  <c r="T67" i="2"/>
  <c r="T66" i="2"/>
  <c r="T64" i="2"/>
  <c r="T61" i="2"/>
  <c r="T56" i="2"/>
  <c r="T48" i="2"/>
  <c r="T50" i="2"/>
  <c r="T44" i="2"/>
  <c r="D11" i="1"/>
  <c r="D10" i="1"/>
  <c r="D9" i="1"/>
  <c r="D7" i="1"/>
  <c r="D28" i="1"/>
  <c r="C7" i="1"/>
  <c r="T27" i="2"/>
  <c r="P23" i="2"/>
  <c r="P22" i="2"/>
  <c r="T25" i="2"/>
  <c r="T24" i="2"/>
  <c r="T23" i="2"/>
  <c r="T22" i="2"/>
  <c r="T19" i="2"/>
  <c r="P10" i="2"/>
  <c r="P11" i="2" s="1"/>
  <c r="P13" i="2" s="1"/>
  <c r="P15" i="2" s="1"/>
  <c r="P16" i="2" s="1"/>
  <c r="P6" i="2"/>
  <c r="T16" i="2"/>
  <c r="T15" i="2"/>
  <c r="T10" i="2"/>
  <c r="T6" i="2"/>
  <c r="T11" i="2" s="1"/>
  <c r="T13" i="2" s="1"/>
  <c r="P24" i="2" l="1"/>
  <c r="P25" i="2"/>
  <c r="C8" i="1"/>
  <c r="C11" i="1"/>
  <c r="C12" i="1" l="1"/>
</calcChain>
</file>

<file path=xl/sharedStrings.xml><?xml version="1.0" encoding="utf-8"?>
<sst xmlns="http://schemas.openxmlformats.org/spreadsheetml/2006/main" count="1730" uniqueCount="1716">
  <si>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</si>
  <si>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</si>
  <si>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</si>
  <si>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</si>
  <si>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</si>
  <si>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</si>
  <si>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</si>
  <si>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</si>
  <si>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</si>
  <si>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</si>
  <si>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</si>
  <si>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</si>
  <si>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</si>
  <si>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</si>
  <si>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</si>
  <si>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</si>
  <si>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</si>
  <si>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</si>
  <si>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</si>
  <si>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</si>
  <si>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</si>
  <si>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</si>
  <si>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</si>
  <si>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</si>
  <si>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</si>
  <si>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</si>
  <si>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</si>
  <si>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</si>
  <si>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</si>
  <si>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</si>
  <si>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</si>
  <si>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</si>
  <si>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</si>
  <si>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</si>
  <si>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</si>
  <si>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</si>
  <si>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</si>
  <si>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</si>
  <si>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</si>
  <si>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</si>
  <si>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</si>
  <si>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</si>
  <si>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</si>
  <si>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</si>
  <si>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</si>
  <si>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</si>
  <si>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</si>
  <si>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</si>
  <si>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</si>
  <si>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</si>
  <si>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</si>
  <si>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</si>
  <si>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</si>
  <si>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</si>
  <si>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</si>
  <si>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</si>
  <si>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</si>
  <si>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</si>
  <si>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</si>
  <si>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</si>
  <si>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</si>
  <si>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</si>
  <si>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</si>
  <si>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</si>
  <si>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</si>
  <si>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</si>
  <si>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</si>
  <si>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</si>
  <si>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</si>
  <si>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</si>
  <si>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</si>
  <si>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</si>
  <si>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</si>
  <si>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</si>
  <si>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</si>
  <si>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</si>
  <si>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</si>
  <si>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</si>
  <si>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</si>
  <si>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</si>
  <si>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</si>
  <si>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</si>
  <si>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</si>
  <si>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</si>
  <si>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</si>
  <si>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</si>
  <si>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</si>
  <si>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</si>
  <si>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</si>
  <si>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</si>
  <si>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</si>
  <si>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</si>
  <si>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</si>
  <si>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</si>
  <si>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</si>
  <si>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</si>
  <si>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</si>
  <si>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</si>
  <si>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</si>
  <si>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</si>
  <si>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</si>
  <si>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</si>
  <si>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</si>
  <si>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</si>
  <si>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</si>
  <si>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</si>
  <si>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</si>
  <si>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</si>
  <si>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</si>
  <si>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</si>
  <si>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</si>
  <si>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</si>
  <si>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</si>
  <si>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</si>
  <si>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</si>
  <si>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</si>
  <si>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</si>
  <si>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</si>
  <si>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</si>
  <si>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</si>
  <si>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</si>
  <si>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</si>
  <si>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</si>
  <si>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</si>
  <si>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</si>
  <si>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</si>
  <si>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</si>
  <si>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</si>
  <si>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</si>
  <si>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</si>
  <si>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</si>
  <si>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</si>
  <si>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</si>
  <si>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</si>
  <si>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</si>
  <si>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</si>
  <si>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</si>
  <si>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</si>
  <si>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</si>
  <si>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</si>
  <si>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</si>
  <si>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</si>
  <si>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</si>
  <si>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</si>
  <si>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</si>
  <si>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</si>
  <si>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</si>
  <si>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</si>
  <si>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</si>
  <si>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</si>
  <si>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</si>
  <si>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</si>
  <si>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</si>
  <si>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</si>
  <si>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</si>
  <si>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</si>
  <si>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</si>
  <si>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</si>
  <si>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</si>
  <si>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</si>
  <si>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</si>
  <si>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</si>
  <si>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</si>
  <si>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</si>
  <si>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</si>
  <si>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</si>
  <si>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</si>
  <si>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</si>
  <si>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</si>
  <si>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</si>
  <si>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</si>
  <si>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</si>
  <si>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</si>
  <si>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</si>
  <si>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</si>
  <si>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</si>
  <si>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</si>
  <si>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</si>
  <si>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</si>
  <si>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</si>
  <si>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</si>
  <si>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</si>
  <si>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</si>
  <si>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</si>
  <si>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</si>
  <si>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</si>
  <si>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</si>
  <si>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</si>
  <si>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</si>
  <si>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</si>
  <si>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</si>
  <si>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</si>
  <si>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</si>
  <si>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</si>
  <si>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</si>
  <si>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</si>
  <si>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</si>
  <si>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</si>
  <si>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</si>
  <si>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</si>
  <si>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</si>
  <si>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</si>
  <si>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</si>
  <si>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</si>
  <si>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</si>
  <si>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</si>
  <si>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</si>
  <si>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</si>
  <si>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</si>
  <si>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</si>
  <si>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</si>
  <si>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</si>
  <si>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</si>
  <si>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</si>
  <si>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</si>
  <si>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</si>
  <si>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</si>
  <si>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</si>
  <si>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</si>
  <si>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</si>
  <si>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</si>
  <si>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</si>
  <si>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</si>
  <si>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</si>
  <si>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</si>
  <si>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</si>
  <si>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</si>
  <si>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</si>
  <si>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</si>
  <si>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</si>
  <si>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</si>
  <si>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</si>
  <si>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</si>
  <si>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</si>
  <si>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</si>
  <si>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</si>
  <si>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</si>
  <si>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</si>
  <si>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</si>
  <si>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</si>
  <si>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</si>
  <si>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</si>
  <si>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</si>
  <si>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</si>
  <si>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</si>
  <si>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</si>
  <si>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</si>
  <si>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</si>
  <si>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</si>
  <si>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</si>
  <si>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</si>
  <si>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</si>
  <si>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</si>
  <si>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</si>
  <si>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</si>
  <si>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</si>
  <si>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</si>
  <si>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</si>
  <si>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</si>
  <si>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</si>
  <si>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</si>
  <si>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</si>
  <si>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</si>
  <si>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</si>
  <si>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</si>
  <si>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</si>
  <si>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</si>
  <si>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</si>
  <si>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</si>
  <si>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</si>
  <si>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</si>
  <si>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</si>
  <si>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</si>
  <si>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</si>
  <si>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</si>
  <si>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</si>
  <si>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</si>
  <si>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</si>
  <si>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</si>
  <si>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</si>
  <si>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</si>
  <si>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</si>
  <si>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</si>
  <si>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</si>
  <si>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</si>
  <si>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</si>
  <si>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</si>
  <si>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</si>
  <si>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</si>
  <si>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</si>
  <si>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</si>
  <si>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</si>
  <si>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</si>
  <si>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</si>
  <si>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</si>
  <si>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</si>
  <si>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</si>
  <si>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</si>
  <si>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</si>
  <si>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</si>
  <si>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</si>
  <si>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</si>
  <si>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</si>
  <si>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</si>
  <si>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</si>
  <si>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</si>
  <si>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</si>
  <si>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</si>
  <si>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</si>
  <si>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</si>
  <si>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</si>
  <si>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</si>
  <si>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</si>
  <si>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</si>
  <si>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</si>
  <si>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</si>
  <si>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</si>
  <si>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</si>
  <si>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</si>
  <si>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</si>
  <si>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</si>
  <si>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</si>
  <si>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</si>
  <si>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</si>
  <si>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</si>
  <si>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</si>
  <si>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</si>
  <si>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</si>
  <si>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</si>
  <si>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</si>
  <si>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</si>
  <si>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</si>
  <si>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</si>
  <si>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</si>
  <si>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</si>
  <si>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</si>
  <si>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</si>
  <si>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</si>
  <si>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</si>
  <si>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</si>
  <si>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</si>
  <si>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</si>
  <si>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</si>
  <si>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</si>
  <si>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</si>
  <si>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</si>
  <si>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</si>
  <si>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</si>
  <si>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</si>
  <si>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</si>
  <si>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</si>
  <si>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</si>
  <si>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</si>
  <si>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</si>
  <si>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</si>
  <si>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</si>
  <si>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</si>
  <si>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</si>
  <si>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</si>
  <si>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</si>
  <si>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</si>
  <si>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</si>
  <si>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</si>
  <si>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</si>
  <si>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</si>
  <si>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</si>
  <si>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</si>
  <si>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</si>
  <si>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</si>
  <si>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</si>
  <si>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</si>
  <si>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</si>
  <si>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</si>
  <si>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</si>
  <si>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</si>
  <si>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</si>
  <si>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</si>
  <si>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</si>
  <si>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</si>
  <si>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</si>
  <si>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</si>
  <si>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</si>
  <si>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</si>
  <si>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</si>
  <si>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</si>
  <si>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</si>
  <si>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</si>
  <si>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</si>
  <si>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</si>
  <si>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</si>
  <si>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</si>
  <si>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</si>
  <si>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</si>
  <si>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</si>
  <si>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</si>
  <si>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</si>
  <si>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</si>
  <si>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</si>
  <si>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</si>
  <si>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</si>
  <si>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</si>
  <si>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</si>
  <si>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</si>
  <si>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</si>
  <si>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</si>
  <si>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</si>
  <si>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</si>
  <si>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</si>
  <si>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</si>
  <si>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</si>
  <si>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</si>
  <si>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</si>
  <si>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</si>
  <si>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</si>
  <si>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</si>
  <si>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</si>
  <si>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</si>
  <si>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</si>
  <si>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</si>
  <si>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</si>
  <si>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</si>
  <si>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</si>
  <si>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</si>
  <si>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</si>
  <si>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</si>
  <si>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</si>
  <si>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</si>
  <si>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</si>
  <si>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</si>
  <si>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</si>
  <si>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</si>
  <si>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</si>
  <si>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</si>
  <si>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</si>
  <si>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</si>
  <si>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</si>
  <si>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</si>
  <si>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</si>
  <si>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</si>
  <si>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</si>
  <si>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</si>
  <si>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</si>
  <si>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</si>
  <si>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</si>
  <si>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</si>
  <si>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</si>
  <si>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</si>
  <si>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</si>
  <si>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</si>
  <si>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</si>
  <si>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</si>
  <si>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</si>
  <si>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</si>
  <si>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</si>
  <si>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</si>
  <si>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</si>
  <si>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</si>
  <si>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</si>
  <si>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</si>
  <si>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</si>
  <si>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</si>
  <si>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</si>
  <si>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</si>
  <si>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</si>
  <si>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</si>
  <si>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</si>
  <si>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</si>
  <si>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</si>
  <si>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</si>
  <si>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</si>
  <si>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</si>
  <si>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</si>
  <si>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</si>
  <si>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</si>
  <si>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</si>
  <si>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</si>
  <si>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</si>
  <si>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</si>
  <si>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</si>
  <si>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</si>
  <si>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</si>
  <si>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</si>
  <si>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</si>
  <si>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</si>
  <si>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</si>
  <si>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</si>
  <si>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</si>
  <si>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</si>
  <si>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</si>
  <si>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</si>
  <si>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</si>
  <si>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</si>
  <si>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</si>
  <si>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</si>
  <si>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</si>
  <si>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</si>
  <si>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</si>
  <si>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</si>
  <si>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</si>
  <si>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</si>
  <si>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</si>
  <si>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</si>
  <si>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</si>
  <si>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</si>
  <si>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</si>
  <si>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</si>
  <si>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</si>
  <si>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</si>
  <si>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</si>
  <si>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</si>
  <si>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</si>
  <si>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</si>
  <si>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</si>
  <si>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</si>
  <si>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</si>
  <si>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</si>
  <si>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</si>
  <si>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</si>
  <si>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</si>
  <si>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</si>
  <si>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</si>
  <si>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</si>
  <si>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</si>
  <si>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</si>
  <si>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</si>
  <si>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</si>
  <si>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</si>
  <si>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</si>
  <si>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</si>
  <si>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</si>
  <si>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</si>
  <si>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</si>
  <si>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</si>
  <si>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</si>
  <si>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</si>
  <si>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</si>
  <si>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</si>
  <si>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</si>
  <si>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</si>
  <si>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</si>
  <si>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</si>
  <si>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</si>
  <si>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</si>
  <si>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</si>
  <si>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</si>
  <si>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</si>
  <si>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</si>
  <si>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</si>
  <si>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</si>
  <si>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</si>
  <si>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</si>
  <si>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</si>
  <si>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</si>
  <si>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</si>
  <si>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</si>
  <si>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</si>
  <si>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</si>
  <si>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</si>
  <si>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</si>
  <si>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</si>
  <si>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</si>
  <si>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</si>
  <si>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</si>
  <si>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</si>
  <si>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</si>
  <si>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</si>
  <si>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</si>
  <si>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</si>
  <si>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</si>
  <si>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</si>
  <si>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</si>
  <si>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</si>
  <si>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</si>
  <si>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</si>
  <si>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</si>
  <si>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</si>
  <si>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</si>
  <si>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</si>
  <si>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</si>
  <si>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</si>
  <si>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</si>
  <si>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</si>
  <si>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</si>
  <si>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</si>
  <si>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</si>
  <si>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</si>
  <si>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</si>
  <si>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</si>
  <si>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</si>
  <si>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</si>
  <si>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</si>
  <si>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</si>
  <si>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</si>
  <si>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</si>
  <si>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</si>
  <si>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</si>
  <si>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</si>
  <si>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</si>
  <si>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</si>
  <si>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</si>
  <si>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</si>
  <si>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</si>
  <si>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</si>
  <si>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</si>
  <si>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</si>
  <si>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</si>
  <si>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</si>
  <si>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</si>
  <si>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</si>
  <si>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</si>
  <si>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</si>
  <si>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</si>
  <si>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</si>
  <si>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</si>
  <si>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</si>
  <si>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</si>
  <si>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</si>
  <si>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</si>
  <si>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</si>
  <si>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</si>
  <si>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</si>
  <si>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</si>
  <si>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</si>
  <si>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</si>
  <si>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</si>
  <si>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</si>
  <si>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</si>
  <si>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</si>
  <si>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</si>
  <si>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</si>
  <si>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</si>
  <si>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</si>
  <si>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</si>
  <si>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</si>
  <si>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</si>
  <si>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</si>
  <si>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</si>
  <si>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</si>
  <si>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</si>
  <si>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</si>
  <si>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</si>
  <si>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</si>
  <si>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</si>
  <si>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</si>
  <si>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</si>
  <si>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</si>
  <si>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</si>
  <si>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</si>
  <si>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</si>
  <si>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</si>
  <si>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</si>
  <si>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</si>
  <si>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</si>
  <si>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</si>
  <si>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</si>
  <si>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</si>
  <si>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</si>
  <si>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</si>
  <si>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</si>
  <si>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</si>
  <si>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</si>
  <si>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</si>
  <si>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</si>
  <si>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</si>
  <si>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</si>
  <si>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</si>
  <si>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</si>
  <si>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</si>
  <si>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</si>
  <si>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</si>
  <si>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</si>
  <si>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</si>
  <si>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</si>
  <si>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</si>
  <si>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</si>
  <si>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</si>
  <si>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</si>
  <si>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</si>
  <si>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</si>
  <si>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</si>
  <si>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</si>
  <si>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</si>
  <si>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</si>
  <si>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</si>
  <si>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</si>
  <si>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</si>
  <si>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</si>
  <si>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</si>
  <si>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</si>
  <si>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</si>
  <si>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</si>
  <si>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</si>
  <si>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</si>
  <si>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</si>
  <si>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</si>
  <si>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</si>
  <si>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</si>
  <si>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</si>
  <si>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</si>
  <si>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</si>
  <si>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</si>
  <si>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</si>
  <si>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</si>
  <si>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</si>
  <si>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</si>
  <si>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</si>
  <si>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</si>
  <si>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</si>
  <si>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</si>
  <si>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</si>
  <si>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</si>
  <si>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</si>
  <si>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</si>
  <si>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</si>
  <si>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</si>
  <si>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</si>
  <si>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</si>
  <si>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</si>
  <si>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</si>
  <si>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</si>
  <si>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</si>
  <si>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</si>
  <si>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</si>
  <si>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</si>
  <si>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</si>
  <si>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</si>
  <si>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</si>
  <si>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</si>
  <si>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</si>
  <si>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</si>
  <si>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</si>
  <si>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</si>
  <si>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</si>
  <si>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</si>
  <si>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</si>
  <si>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</si>
  <si>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</si>
  <si>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</si>
  <si>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</si>
  <si>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</si>
  <si>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</si>
  <si>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</si>
  <si>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</si>
  <si>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</si>
  <si>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</si>
  <si>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</si>
  <si>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</si>
  <si>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</si>
  <si>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</si>
  <si>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</si>
  <si>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</si>
  <si>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</si>
  <si>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</si>
  <si>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</si>
  <si>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</si>
  <si>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</si>
  <si>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</si>
  <si>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</si>
  <si>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</si>
  <si>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</si>
  <si>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</si>
  <si>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</si>
  <si>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</si>
  <si>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</si>
  <si>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</si>
  <si>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</si>
  <si>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</si>
  <si>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</si>
  <si>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</si>
  <si>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</si>
  <si>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</si>
  <si>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</si>
  <si>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</si>
  <si>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</si>
  <si>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</si>
  <si>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</si>
  <si>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</si>
  <si>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</si>
  <si>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</si>
  <si>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</si>
  <si>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</si>
  <si>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</si>
  <si>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</si>
  <si>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</si>
  <si>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</si>
  <si>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</si>
  <si>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</si>
  <si>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</si>
  <si>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</si>
  <si>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</si>
  <si>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</si>
  <si>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</si>
  <si>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</si>
  <si>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</si>
  <si>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</si>
  <si>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</si>
  <si>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</si>
  <si>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</si>
  <si>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</si>
  <si>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</si>
  <si>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</si>
  <si>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</si>
  <si>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</si>
  <si>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</si>
  <si>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</si>
  <si>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</si>
  <si>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</si>
  <si>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</si>
  <si>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</si>
  <si>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</si>
  <si>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</si>
  <si>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</si>
  <si>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</si>
  <si>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</si>
  <si>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</si>
  <si>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</si>
  <si>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</si>
  <si>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</si>
  <si>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</si>
  <si>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</si>
  <si>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</si>
  <si>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</si>
  <si>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</si>
  <si>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</si>
  <si>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</si>
  <si>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</si>
  <si>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</si>
  <si>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</si>
  <si>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</si>
  <si>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</si>
  <si>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</si>
  <si>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</si>
  <si>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</si>
  <si>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</si>
  <si>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</si>
  <si>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</si>
  <si>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</si>
  <si>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</si>
  <si>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</si>
  <si>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</si>
  <si>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</si>
  <si>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</si>
  <si>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</si>
  <si>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</si>
  <si>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</si>
  <si>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</si>
  <si>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</si>
  <si>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</si>
  <si>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</si>
  <si>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</si>
  <si>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</si>
  <si>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</si>
  <si>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</si>
  <si>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</si>
  <si>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</si>
  <si>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</si>
  <si>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</si>
  <si>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</si>
  <si>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</si>
  <si>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</si>
  <si>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</si>
  <si>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</si>
  <si>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</si>
  <si>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</si>
  <si>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</si>
  <si>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</si>
  <si>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</si>
  <si>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</si>
  <si>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</si>
  <si>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</si>
  <si>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</si>
  <si>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</si>
  <si>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</si>
  <si>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</si>
  <si>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</si>
  <si>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</si>
  <si>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</si>
  <si>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</si>
  <si>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</si>
  <si>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</si>
  <si>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</si>
  <si>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</si>
  <si>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</si>
  <si>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</si>
  <si>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</si>
  <si>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</si>
  <si>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</si>
  <si>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</si>
  <si>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</si>
  <si>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</si>
  <si>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</si>
  <si>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</si>
  <si>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</si>
  <si>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</si>
  <si>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</si>
  <si>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</si>
  <si>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</si>
  <si>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</si>
  <si>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</si>
  <si>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</si>
  <si>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</si>
  <si>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</si>
  <si>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</si>
  <si>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</si>
  <si>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</si>
  <si>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</si>
  <si>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</si>
  <si>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</si>
  <si>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</si>
  <si>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</si>
  <si>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</si>
  <si>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</si>
  <si>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</si>
  <si>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</si>
  <si>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</si>
  <si>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</si>
  <si>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</si>
  <si>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</si>
  <si>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</si>
  <si>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</si>
  <si>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</si>
  <si>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</si>
  <si>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</si>
  <si>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</si>
  <si>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</si>
  <si>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</si>
  <si>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</si>
  <si>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</si>
  <si>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</si>
  <si>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</si>
  <si>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</si>
  <si>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</si>
  <si>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</si>
  <si>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</si>
  <si>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</si>
  <si>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</si>
  <si>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</si>
  <si>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</si>
  <si>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</si>
  <si>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</si>
  <si>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</si>
  <si>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</si>
  <si>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</si>
  <si>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</si>
  <si>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</si>
  <si>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</si>
  <si>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</si>
  <si>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</si>
  <si>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</si>
  <si>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</si>
  <si>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</si>
  <si>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</si>
  <si>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</si>
  <si>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</si>
  <si>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</si>
  <si>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</si>
  <si>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</si>
  <si>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</si>
  <si>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</si>
  <si>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</si>
  <si>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</si>
  <si>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</si>
  <si>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</si>
  <si>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</si>
  <si>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</si>
  <si>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</si>
  <si>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</si>
  <si>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</si>
  <si>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</si>
  <si>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</si>
  <si>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</si>
  <si>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</si>
  <si>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</si>
  <si>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</si>
  <si>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</si>
  <si>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</si>
  <si>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</si>
  <si>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</si>
  <si>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</si>
  <si>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</si>
  <si>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</si>
  <si>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</si>
  <si>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</si>
  <si>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</si>
  <si>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</si>
  <si>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</si>
  <si>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</si>
  <si>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</si>
  <si>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</si>
  <si>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</si>
  <si>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</si>
  <si>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</si>
  <si>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</si>
  <si>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</si>
  <si>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</si>
  <si>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</si>
  <si>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</si>
  <si>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</si>
  <si>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</si>
  <si>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</si>
  <si>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</si>
  <si>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</si>
  <si>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</si>
  <si>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</si>
  <si>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</si>
  <si>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</si>
  <si>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</si>
  <si>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</si>
  <si>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</si>
  <si>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</si>
  <si>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</si>
  <si>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</si>
  <si>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</si>
  <si>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</si>
  <si>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</si>
  <si>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</si>
  <si>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</si>
  <si>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</si>
  <si>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</si>
  <si>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</si>
  <si>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</si>
  <si>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</si>
  <si>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</si>
  <si>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</si>
  <si>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</si>
  <si>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</si>
  <si>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</si>
  <si>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</si>
  <si>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</si>
  <si>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</si>
  <si>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</si>
  <si>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</si>
  <si>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</si>
  <si>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</si>
  <si>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</si>
  <si>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</si>
  <si>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</si>
  <si>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</si>
  <si>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</si>
  <si>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</si>
  <si>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</si>
  <si>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</si>
  <si>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</si>
  <si>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</si>
  <si>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</si>
  <si>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</si>
  <si>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</si>
  <si>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</si>
  <si>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</si>
  <si>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</si>
  <si>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</si>
  <si>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</si>
  <si>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</si>
  <si>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</si>
  <si>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</si>
  <si>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</si>
  <si>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</si>
  <si>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</si>
  <si>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</si>
  <si>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</si>
  <si>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</si>
  <si>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</si>
  <si>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</si>
  <si>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</si>
  <si>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</si>
  <si>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</si>
  <si>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</si>
  <si>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</si>
  <si>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</si>
  <si>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</si>
  <si>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</si>
  <si>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</si>
  <si>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</si>
  <si>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</si>
  <si>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</si>
  <si>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</si>
  <si>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</si>
  <si>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</si>
  <si>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</si>
  <si>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</si>
  <si>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</si>
  <si>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</si>
  <si>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</si>
  <si>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</si>
  <si>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</si>
  <si>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</si>
  <si>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</si>
  <si>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</si>
  <si>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</si>
  <si>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</si>
  <si>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</si>
  <si>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</si>
  <si>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</si>
  <si>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</si>
  <si>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</si>
  <si>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</si>
  <si>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</si>
  <si>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</si>
  <si>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</si>
  <si>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</si>
  <si>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</si>
  <si>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</si>
  <si>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</si>
  <si>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</si>
  <si>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</si>
  <si>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</si>
  <si>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</si>
  <si>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</si>
  <si>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</si>
  <si>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</si>
  <si>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</si>
  <si>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</si>
  <si>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</si>
  <si>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</si>
  <si>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</si>
  <si>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</si>
  <si>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</si>
  <si>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</si>
  <si>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</si>
  <si>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</si>
  <si>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</si>
  <si>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</si>
  <si>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</si>
  <si>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</si>
  <si>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</si>
  <si>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</si>
  <si>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</si>
  <si>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</si>
  <si>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</si>
  <si>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</si>
  <si>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</si>
  <si>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</si>
  <si>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</si>
  <si>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</si>
  <si>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</si>
  <si>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</si>
  <si>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</si>
  <si>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</si>
  <si>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</si>
  <si>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</si>
  <si>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</si>
  <si>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</si>
  <si>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</si>
  <si>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</si>
  <si>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</si>
  <si>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</si>
  <si>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</si>
  <si>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</si>
  <si>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</si>
  <si>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</si>
  <si>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</si>
  <si>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</si>
  <si>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</si>
  <si>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</si>
  <si>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</si>
  <si>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</si>
  <si>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</si>
  <si>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</si>
  <si>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</si>
  <si>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</si>
  <si>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</si>
  <si>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</si>
  <si>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</si>
  <si>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</si>
  <si>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</si>
  <si>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</si>
  <si>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</si>
  <si>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</si>
  <si>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</si>
  <si>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</si>
  <si>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</si>
  <si>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</si>
  <si>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</si>
  <si>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</si>
  <si>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</si>
  <si>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</si>
  <si>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</si>
  <si>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</si>
  <si>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</si>
  <si>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</si>
  <si>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</si>
  <si>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</si>
  <si>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</si>
  <si>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</si>
  <si>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</si>
  <si>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</si>
  <si>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</si>
  <si>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</si>
  <si>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</si>
  <si>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</si>
  <si>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</si>
  <si>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</si>
  <si>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</si>
  <si>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</si>
  <si>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</si>
  <si>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</si>
  <si>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</si>
  <si>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</si>
  <si>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</si>
  <si>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</si>
  <si>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</si>
  <si>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</si>
  <si>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</si>
  <si>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</si>
  <si>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</si>
  <si>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</si>
  <si>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</si>
  <si>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</si>
  <si>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</si>
  <si>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</si>
  <si>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</si>
  <si>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</si>
  <si>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</si>
  <si>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</si>
  <si>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</si>
  <si>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</si>
  <si>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</si>
  <si>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</si>
  <si>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</si>
  <si>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</si>
  <si>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</si>
  <si>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</si>
  <si>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</si>
  <si>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</si>
  <si>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</si>
  <si>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</si>
  <si>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</si>
  <si>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</si>
  <si>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</si>
  <si>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</si>
  <si>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</si>
  <si>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</si>
  <si>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</si>
  <si>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</si>
  <si>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</si>
  <si>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</si>
  <si>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</si>
  <si>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</si>
  <si>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</si>
  <si>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</si>
  <si>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</si>
  <si>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</si>
  <si>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</si>
  <si>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</si>
  <si>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</si>
  <si>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</si>
  <si>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</si>
  <si>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</si>
  <si>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</si>
  <si>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</si>
  <si>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</si>
  <si>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</si>
  <si>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</si>
  <si>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</si>
  <si>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</si>
  <si>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</si>
  <si>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</si>
  <si>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</si>
  <si>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</si>
  <si>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</si>
  <si>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</si>
  <si>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</si>
  <si>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</si>
  <si>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</si>
  <si>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</si>
  <si>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</si>
  <si>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</si>
  <si>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</si>
  <si>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</si>
  <si>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</si>
  <si>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</si>
  <si>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</si>
  <si>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</si>
  <si>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</si>
  <si>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</si>
  <si>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</si>
  <si>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</si>
  <si>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</si>
  <si>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</si>
  <si>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</si>
  <si>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</si>
  <si>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</si>
  <si>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</si>
  <si>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</si>
  <si>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</si>
  <si>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</si>
  <si>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</si>
  <si>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</si>
  <si>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</si>
  <si>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</si>
  <si>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</si>
  <si>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</si>
  <si>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</si>
  <si>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</si>
  <si>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</si>
  <si>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</si>
  <si>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</si>
  <si>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</si>
  <si>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</si>
  <si>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</si>
  <si>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</si>
  <si>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</si>
  <si>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</si>
  <si>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</si>
  <si>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</si>
  <si>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</si>
  <si>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</si>
  <si>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</si>
  <si>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</si>
  <si>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</si>
  <si>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</si>
  <si>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</si>
  <si>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</si>
  <si>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</si>
  <si>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</si>
  <si>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</si>
  <si>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</si>
  <si>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</si>
  <si>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</si>
  <si>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</si>
  <si>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</si>
  <si>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</si>
  <si>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</si>
  <si>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</si>
  <si>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</si>
  <si>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</si>
  <si>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</si>
  <si>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</si>
  <si>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</si>
  <si>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</si>
  <si>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</si>
  <si>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</si>
  <si>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</si>
  <si>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</si>
  <si>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</si>
  <si>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</si>
  <si>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</si>
  <si>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</si>
  <si>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</si>
  <si>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</si>
  <si>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</si>
  <si>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</si>
  <si>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</si>
  <si>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</si>
  <si>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</si>
  <si>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</si>
  <si>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</si>
  <si>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</si>
  <si>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</si>
  <si>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</si>
  <si>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</si>
  <si>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</si>
  <si>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</si>
  <si>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</si>
  <si>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</si>
  <si>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</si>
  <si>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</si>
  <si>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</si>
  <si>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</si>
  <si>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</si>
  <si>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</si>
  <si>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</si>
  <si>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</si>
  <si>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</si>
  <si>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</si>
  <si>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</si>
  <si>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</si>
  <si>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</si>
  <si>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</si>
  <si>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</si>
  <si>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</si>
  <si>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</si>
  <si>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</si>
  <si>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</si>
  <si>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</si>
  <si>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</si>
  <si>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</si>
  <si>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</si>
  <si>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</si>
  <si>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</si>
  <si>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</si>
  <si>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</si>
  <si>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</si>
  <si>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</si>
  <si>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</si>
  <si>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</si>
  <si>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</si>
  <si>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</si>
  <si>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</si>
  <si>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</si>
  <si>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</si>
  <si>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</si>
  <si>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</si>
  <si>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</si>
  <si>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</si>
  <si>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</si>
  <si>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</si>
  <si>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</si>
  <si>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</si>
  <si>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</si>
  <si>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</si>
  <si>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</si>
  <si>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</si>
  <si>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</si>
  <si>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</si>
  <si>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</si>
  <si>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</si>
  <si>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</si>
  <si>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</si>
  <si>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</si>
  <si>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</si>
  <si>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</si>
  <si>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</si>
  <si>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</si>
  <si>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</si>
  <si>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</si>
  <si>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</si>
  <si>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</si>
  <si>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</si>
  <si>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</si>
  <si>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</si>
  <si>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</si>
  <si>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</si>
  <si>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</si>
  <si>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</si>
  <si>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</si>
  <si>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</si>
  <si>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</si>
  <si>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</si>
  <si>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</si>
  <si>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</si>
  <si>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</si>
  <si>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</si>
  <si>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</si>
  <si>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</si>
  <si>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</si>
  <si>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</si>
  <si>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</si>
  <si>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</si>
  <si>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</si>
  <si>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</si>
  <si>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</si>
  <si>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</si>
  <si>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</si>
  <si>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</si>
  <si>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</si>
  <si>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</si>
  <si>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</si>
  <si>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</si>
  <si>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</si>
  <si>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</si>
  <si>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</si>
  <si>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</si>
  <si>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</si>
  <si>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</si>
  <si>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</si>
  <si>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</si>
  <si>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</si>
  <si>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</si>
  <si>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</si>
  <si>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</si>
  <si>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</si>
  <si>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</si>
  <si>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</si>
  <si>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</si>
  <si>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</si>
  <si>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</si>
  <si>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</si>
  <si>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</si>
  <si>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</si>
  <si>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</si>
  <si>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</si>
  <si>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</si>
  <si>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</si>
  <si>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</si>
  <si>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</si>
  <si>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</si>
  <si>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</si>
  <si>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</si>
  <si>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</si>
  <si>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</si>
  <si>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</si>
  <si>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</si>
  <si>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</si>
  <si>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</si>
  <si>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</si>
  <si>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</si>
  <si>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</si>
  <si>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</si>
  <si>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</si>
  <si>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</si>
  <si>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</si>
  <si>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</si>
  <si>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</si>
  <si>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</si>
  <si>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</si>
  <si>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</si>
  <si>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</si>
  <si>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</si>
  <si>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</si>
  <si>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</si>
  <si>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</si>
  <si>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</si>
  <si>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</si>
  <si>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</si>
  <si>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</si>
  <si>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</si>
  <si>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</si>
  <si>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</si>
  <si>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</si>
  <si>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</si>
  <si>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</si>
  <si>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</si>
  <si>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</si>
  <si>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</si>
  <si>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</si>
  <si>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</si>
  <si>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</si>
  <si>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</si>
  <si>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</si>
  <si>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</si>
  <si>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</si>
  <si>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</si>
  <si>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</si>
  <si>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</si>
  <si>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</si>
  <si>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</si>
  <si>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</si>
  <si>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</si>
  <si>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</si>
  <si>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</si>
  <si>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</si>
  <si>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</si>
  <si>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</si>
  <si>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</si>
  <si>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</si>
  <si>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</si>
  <si>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</si>
  <si>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</si>
  <si>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</si>
  <si>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</si>
  <si>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</si>
  <si>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</si>
  <si>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</si>
  <si>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</si>
  <si>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</si>
  <si>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</si>
  <si>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</si>
  <si>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</si>
  <si>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</si>
  <si>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</si>
  <si>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</si>
  <si>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</si>
  <si>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</si>
  <si>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</si>
  <si>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</si>
  <si>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</si>
  <si>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</si>
  <si>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</si>
  <si>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</si>
  <si>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</si>
  <si>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</si>
  <si>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</si>
  <si>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</si>
  <si>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</si>
  <si>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</si>
  <si>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</si>
  <si>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</si>
  <si>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</si>
  <si>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</si>
  <si>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</si>
  <si>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</si>
  <si>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</si>
  <si>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</si>
  <si>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</si>
  <si>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</si>
  <si>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</si>
  <si>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</si>
  <si>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</si>
  <si>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</si>
  <si>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</si>
  <si>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</si>
  <si>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</si>
  <si>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</si>
  <si>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</si>
  <si>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</si>
  <si>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</si>
  <si>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</si>
  <si>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</si>
  <si>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</si>
  <si>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</si>
  <si>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</si>
  <si>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</si>
  <si>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</si>
  <si>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</si>
  <si>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</si>
  <si>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</si>
  <si>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</si>
  <si>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</si>
  <si>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</si>
  <si>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</si>
  <si>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</si>
  <si>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</si>
  <si>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</si>
  <si>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</si>
  <si>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</si>
  <si>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</si>
  <si>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</si>
  <si>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</si>
  <si>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</si>
  <si>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</si>
  <si>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</si>
  <si>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</si>
  <si>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</si>
  <si>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</si>
  <si>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</si>
  <si>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</si>
  <si>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</si>
  <si>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</si>
  <si>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</si>
  <si>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</si>
  <si>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</si>
  <si>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</si>
  <si>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</si>
  <si>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</si>
  <si>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</si>
  <si>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</si>
  <si>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</si>
  <si>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</si>
  <si>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</si>
  <si>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</si>
  <si>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</si>
  <si>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</si>
  <si>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</si>
  <si>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</si>
  <si>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</si>
  <si>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</si>
  <si>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</si>
  <si>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</si>
  <si>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</si>
  <si>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</si>
  <si>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</si>
  <si>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</si>
  <si>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</si>
  <si>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</si>
  <si>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</si>
  <si>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</si>
  <si>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</si>
  <si>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</si>
  <si>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</si>
  <si>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</si>
  <si>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</si>
  <si>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</si>
  <si>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</si>
  <si>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</si>
  <si>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</si>
  <si>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</si>
  <si>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</si>
  <si>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</si>
  <si>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</si>
  <si>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</si>
  <si>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</si>
  <si>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</si>
  <si>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</si>
  <si>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</si>
  <si>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</si>
  <si>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</si>
  <si>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</si>
  <si>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</si>
  <si>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</si>
  <si>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</si>
  <si>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</si>
  <si>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</si>
  <si>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</si>
  <si>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</si>
  <si>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</si>
  <si>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</si>
  <si>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</si>
  <si>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</si>
  <si>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</si>
  <si>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</si>
  <si>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</si>
  <si>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</si>
  <si>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</si>
  <si>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</si>
  <si>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</si>
  <si>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</si>
  <si>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</si>
  <si>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</si>
  <si>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</si>
  <si>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</si>
  <si>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</si>
  <si>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</si>
  <si>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</si>
  <si>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</si>
  <si>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</si>
  <si>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</si>
  <si>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</si>
  <si>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</si>
  <si>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</si>
  <si>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</si>
  <si>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</si>
  <si>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</si>
  <si>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</si>
  <si>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</si>
  <si>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</si>
  <si>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</si>
  <si>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</si>
  <si>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</si>
  <si>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 xml:space="preserve"> </t>
  </si>
  <si>
    <t>Non-Finance Metrics</t>
  </si>
  <si>
    <t>Active Customers</t>
  </si>
  <si>
    <t>Employees</t>
  </si>
  <si>
    <t>Rev / Employee.</t>
  </si>
  <si>
    <t>Q/Q</t>
  </si>
  <si>
    <t>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</si>
</sst>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v" TargetMode="External"/><Relationship Id="rId1" Type="http://schemas.openxmlformats.org/officeDocument/2006/relationships/hyperlink" Target="https://investors.twilio.com/news/news-details/2022/Twilio-Announces-Secon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S35"/>
  <sheetViews>
    <sheetView workbookViewId="0">
      <selection activeCell="S2" sqref="S2"/>
    </sheetView>
  </sheetViews>
  <sheetFormatPr defaultRowHeight="12.75" x14ac:dyDescent="0.2"/>
  <cols>
    <col min="1" max="16384" width="9.140625" style="1"/>
  </cols>
  <sheetData>
    <row r="2" spans="2:19" ht="15" x14ac:dyDescent="0.25">
      <c r="B2" s="3" t="s">
        <v>0</v>
      </c>
      <c r="F2"/>
      <c r="S2" s="1" t="s">
        <v>1709</v>
      </c>
    </row>
    <row r="3" spans="2:19" x14ac:dyDescent="0.2">
      <c r="B3" s="2" t="s">
        <v>1</v>
      </c>
    </row>
    <row r="5" spans="2:19" x14ac:dyDescent="0.2">
      <c r="B5" s="39" t="s">
        <v>2</v>
      </c>
      <c r="C5" s="40"/>
      <c r="D5" s="41"/>
      <c r="G5" s="39" t="s">
        <v>24</v>
      </c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9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9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9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9" x14ac:dyDescent="0.2">
      <c r="B9" s="5" t="s">
        <v>6</v>
      </c>
      <c r="C9" s="18">
        <f>'Financial Model'!T69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9" x14ac:dyDescent="0.2">
      <c r="B10" s="5" t="s">
        <v>7</v>
      </c>
      <c r="C10" s="18">
        <f>'Financial Model'!T70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9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9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9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9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9" x14ac:dyDescent="0.2">
      <c r="B15" s="39" t="s">
        <v>10</v>
      </c>
      <c r="C15" s="40"/>
      <c r="D15" s="41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9" x14ac:dyDescent="0.2">
      <c r="B16" s="7" t="s">
        <v>11</v>
      </c>
      <c r="C16" s="48" t="s">
        <v>22</v>
      </c>
      <c r="D16" s="49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50"/>
      <c r="D17" s="51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48" t="s">
        <v>23</v>
      </c>
      <c r="D18" s="49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52"/>
      <c r="D19" s="53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39" t="s">
        <v>15</v>
      </c>
      <c r="C22" s="40"/>
      <c r="D22" s="41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48" t="s">
        <v>21</v>
      </c>
      <c r="D23" s="49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48">
        <v>2008</v>
      </c>
      <c r="D24" s="49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48"/>
      <c r="D25" s="49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48"/>
      <c r="D26" s="49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48"/>
      <c r="D27" s="49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33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46" t="s">
        <v>20</v>
      </c>
      <c r="D29" s="47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39" t="s">
        <v>106</v>
      </c>
      <c r="C32" s="40"/>
      <c r="D32" s="41"/>
    </row>
    <row r="33" spans="2:4" x14ac:dyDescent="0.2">
      <c r="B33" s="13" t="s">
        <v>103</v>
      </c>
      <c r="C33" s="42">
        <f>'Financial Model'!T77</f>
        <v>1.4095721757702342</v>
      </c>
      <c r="D33" s="43"/>
    </row>
    <row r="34" spans="2:4" x14ac:dyDescent="0.2">
      <c r="B34" s="13" t="s">
        <v>105</v>
      </c>
      <c r="C34" s="42">
        <f>'Financial Model'!T78</f>
        <v>16.200254074122757</v>
      </c>
      <c r="D34" s="43"/>
    </row>
    <row r="35" spans="2:4" x14ac:dyDescent="0.2">
      <c r="B35" s="14" t="s">
        <v>104</v>
      </c>
      <c r="C35" s="44">
        <f>'Financial Model'!T79</f>
        <v>-47.348334201363834</v>
      </c>
      <c r="D35" s="45"/>
    </row>
  </sheetData>
  <mergeCells count="18">
    <mergeCell ref="C17:D17"/>
    <mergeCell ref="C18:D18"/>
    <mergeCell ref="C19:D19"/>
    <mergeCell ref="G5:Q5"/>
    <mergeCell ref="B5:D5"/>
    <mergeCell ref="B15:D15"/>
    <mergeCell ref="C16:D16"/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7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34" sqref="S34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7" t="s">
        <v>41</v>
      </c>
      <c r="T1" s="27" t="s">
        <v>42</v>
      </c>
      <c r="U1" s="22" t="s">
        <v>43</v>
      </c>
      <c r="V1" s="22" t="s">
        <v>44</v>
      </c>
      <c r="Y1" s="22" t="s">
        <v>45</v>
      </c>
      <c r="Z1" s="22" t="s">
        <v>46</v>
      </c>
      <c r="AA1" s="22" t="s">
        <v>47</v>
      </c>
      <c r="AB1" s="22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O2" s="26">
        <v>44286</v>
      </c>
      <c r="P2" s="26">
        <v>44377</v>
      </c>
      <c r="R2" s="26">
        <v>44561</v>
      </c>
      <c r="S2" s="26">
        <v>44651</v>
      </c>
      <c r="T2" s="26">
        <v>44742</v>
      </c>
    </row>
    <row r="3" spans="1:38" s="24" customFormat="1" x14ac:dyDescent="0.2">
      <c r="A3" s="23"/>
      <c r="S3" s="25">
        <v>38108</v>
      </c>
      <c r="T3" s="25">
        <v>38200</v>
      </c>
    </row>
    <row r="4" spans="1:38" s="2" customFormat="1" x14ac:dyDescent="0.2">
      <c r="B4" s="2" t="s">
        <v>59</v>
      </c>
      <c r="O4" s="29">
        <v>589.98800000000006</v>
      </c>
      <c r="P4" s="29">
        <v>668.93100000000004</v>
      </c>
      <c r="S4" s="29">
        <v>875.36300000000006</v>
      </c>
      <c r="T4" s="29">
        <v>943.35400000000004</v>
      </c>
    </row>
    <row r="5" spans="1:38" x14ac:dyDescent="0.2">
      <c r="B5" s="1" t="s">
        <v>60</v>
      </c>
      <c r="O5" s="30">
        <v>291.68400000000003</v>
      </c>
      <c r="P5" s="30">
        <v>337.68400000000003</v>
      </c>
      <c r="S5" s="30">
        <v>450.29199999999997</v>
      </c>
      <c r="T5" s="30">
        <v>498.065</v>
      </c>
    </row>
    <row r="6" spans="1:38" s="2" customFormat="1" x14ac:dyDescent="0.2">
      <c r="B6" s="2" t="s">
        <v>61</v>
      </c>
      <c r="O6" s="29">
        <f>O4-O5</f>
        <v>298.30400000000003</v>
      </c>
      <c r="P6" s="29">
        <f>P4-P5</f>
        <v>331.24700000000001</v>
      </c>
      <c r="S6" s="29">
        <f>S4-S5</f>
        <v>425.07100000000008</v>
      </c>
      <c r="T6" s="29">
        <f>T4-T5</f>
        <v>445.28900000000004</v>
      </c>
    </row>
    <row r="7" spans="1:38" x14ac:dyDescent="0.2">
      <c r="B7" s="1" t="s">
        <v>62</v>
      </c>
      <c r="O7" s="30">
        <v>174.8</v>
      </c>
      <c r="P7" s="30">
        <v>181.28</v>
      </c>
      <c r="S7" s="30">
        <v>240.61099999999999</v>
      </c>
      <c r="T7" s="30">
        <v>279.64100000000002</v>
      </c>
    </row>
    <row r="8" spans="1:38" x14ac:dyDescent="0.2">
      <c r="B8" s="1" t="s">
        <v>63</v>
      </c>
      <c r="O8" s="30">
        <v>210.59</v>
      </c>
      <c r="P8" s="30">
        <v>238.05799999999999</v>
      </c>
      <c r="S8" s="30">
        <v>287.90600000000001</v>
      </c>
      <c r="T8" s="30">
        <v>334.95800000000003</v>
      </c>
    </row>
    <row r="9" spans="1:38" x14ac:dyDescent="0.2">
      <c r="B9" s="1" t="s">
        <v>64</v>
      </c>
      <c r="O9" s="30">
        <v>110.253</v>
      </c>
      <c r="P9" s="30">
        <v>114.18300000000001</v>
      </c>
      <c r="S9" s="30">
        <v>114.36199999999999</v>
      </c>
      <c r="T9" s="30">
        <v>142.626</v>
      </c>
    </row>
    <row r="10" spans="1:38" x14ac:dyDescent="0.2">
      <c r="B10" s="1" t="s">
        <v>65</v>
      </c>
      <c r="O10" s="30">
        <f t="shared" ref="O10" si="0">SUM(O7:O9)</f>
        <v>495.64299999999997</v>
      </c>
      <c r="P10" s="30">
        <f>SUM(P7:P9)</f>
        <v>533.52099999999996</v>
      </c>
      <c r="S10" s="30">
        <f>SUM(S7:S9)</f>
        <v>642.87900000000002</v>
      </c>
      <c r="T10" s="30">
        <f>SUM(T7:T9)</f>
        <v>757.22500000000002</v>
      </c>
    </row>
    <row r="11" spans="1:38" s="2" customFormat="1" x14ac:dyDescent="0.2">
      <c r="B11" s="2" t="s">
        <v>66</v>
      </c>
      <c r="O11" s="29">
        <f t="shared" ref="O11" si="1">O6-O10</f>
        <v>-197.33899999999994</v>
      </c>
      <c r="P11" s="29">
        <f>P6-P10</f>
        <v>-202.27399999999994</v>
      </c>
      <c r="S11" s="29">
        <f>S6-S10</f>
        <v>-217.80799999999994</v>
      </c>
      <c r="T11" s="29">
        <f>T6-T10</f>
        <v>-311.93599999999998</v>
      </c>
    </row>
    <row r="12" spans="1:38" x14ac:dyDescent="0.2">
      <c r="B12" s="1" t="s">
        <v>67</v>
      </c>
      <c r="O12" s="30">
        <v>8.3130000000000006</v>
      </c>
      <c r="P12" s="30">
        <v>24.292999999999999</v>
      </c>
      <c r="S12" s="30">
        <v>6.6769999999999996</v>
      </c>
      <c r="T12" s="30">
        <v>8.2390000000000008</v>
      </c>
    </row>
    <row r="13" spans="1:38" x14ac:dyDescent="0.2">
      <c r="B13" s="1" t="s">
        <v>76</v>
      </c>
      <c r="O13" s="30">
        <f>O11-O12</f>
        <v>-205.65199999999993</v>
      </c>
      <c r="P13" s="30">
        <f>P11-P12</f>
        <v>-226.56699999999995</v>
      </c>
      <c r="S13" s="30">
        <f>S11-S12</f>
        <v>-224.48499999999993</v>
      </c>
      <c r="T13" s="30">
        <f>T11-T12</f>
        <v>-320.17499999999995</v>
      </c>
    </row>
    <row r="14" spans="1:38" x14ac:dyDescent="0.2">
      <c r="B14" s="1" t="s">
        <v>68</v>
      </c>
      <c r="O14" s="30">
        <v>0.89</v>
      </c>
      <c r="P14" s="30">
        <v>1.286</v>
      </c>
      <c r="S14" s="30">
        <v>-2.8580000000000001</v>
      </c>
      <c r="T14" s="30">
        <v>2.5939999999999999</v>
      </c>
    </row>
    <row r="15" spans="1:38" s="2" customFormat="1" x14ac:dyDescent="0.2">
      <c r="B15" s="2" t="s">
        <v>70</v>
      </c>
      <c r="O15" s="29">
        <f>O13-O14</f>
        <v>-206.54199999999992</v>
      </c>
      <c r="P15" s="29">
        <f>P13-P14</f>
        <v>-227.85299999999995</v>
      </c>
      <c r="S15" s="29">
        <f>S13-S14</f>
        <v>-221.62699999999992</v>
      </c>
      <c r="T15" s="29">
        <f>T13-T14</f>
        <v>-322.76899999999995</v>
      </c>
    </row>
    <row r="16" spans="1:38" x14ac:dyDescent="0.2">
      <c r="B16" s="1" t="s">
        <v>69</v>
      </c>
      <c r="O16" s="28">
        <f>O15/O17</f>
        <v>-1.2355912544819656</v>
      </c>
      <c r="P16" s="28">
        <f>P15/P17</f>
        <v>-1.3139765974420505</v>
      </c>
      <c r="S16" s="28">
        <f>S15/S17</f>
        <v>-1.2251441501410789</v>
      </c>
      <c r="T16" s="28">
        <f>T15/T17</f>
        <v>-1.7700728317826633</v>
      </c>
    </row>
    <row r="17" spans="2:20" x14ac:dyDescent="0.2">
      <c r="B17" s="1" t="s">
        <v>4</v>
      </c>
      <c r="O17" s="28">
        <v>167.16045800000001</v>
      </c>
      <c r="P17" s="28">
        <v>173.40719799999999</v>
      </c>
      <c r="S17" s="28">
        <v>180.89871299999999</v>
      </c>
      <c r="T17" s="28">
        <v>182.34786399999999</v>
      </c>
    </row>
    <row r="19" spans="2:20" s="2" customFormat="1" x14ac:dyDescent="0.2">
      <c r="B19" s="2" t="s">
        <v>71</v>
      </c>
      <c r="S19" s="32">
        <f t="shared" ref="S19" si="2">S4/O4-1</f>
        <v>0.4836962785683776</v>
      </c>
      <c r="T19" s="32">
        <f>T4/P4-1</f>
        <v>0.41024111604933844</v>
      </c>
    </row>
    <row r="20" spans="2:20" x14ac:dyDescent="0.2">
      <c r="B20" s="1" t="s">
        <v>72</v>
      </c>
      <c r="P20" s="31">
        <f>P4/O4-1</f>
        <v>0.13380441636101059</v>
      </c>
      <c r="T20" s="31">
        <f>T4/S4-1</f>
        <v>7.7671777308385259E-2</v>
      </c>
    </row>
    <row r="22" spans="2:20" x14ac:dyDescent="0.2">
      <c r="B22" s="1" t="s">
        <v>73</v>
      </c>
      <c r="O22" s="31">
        <f t="shared" ref="O22:P22" si="3">O6/O4</f>
        <v>0.50561028359898841</v>
      </c>
      <c r="P22" s="31">
        <f>P6/P4</f>
        <v>0.49518859194745046</v>
      </c>
      <c r="Q22" s="31"/>
      <c r="R22" s="31"/>
      <c r="S22" s="31">
        <f t="shared" ref="S22:T22" si="4">S6/S4</f>
        <v>0.48559397644177338</v>
      </c>
      <c r="T22" s="31">
        <f>T6/T4</f>
        <v>0.47202746794946543</v>
      </c>
    </row>
    <row r="23" spans="2:20" x14ac:dyDescent="0.2">
      <c r="B23" s="1" t="s">
        <v>74</v>
      </c>
      <c r="O23" s="31">
        <f t="shared" ref="O23:P23" si="5">O11/O4</f>
        <v>-0.33447968433256259</v>
      </c>
      <c r="P23" s="31">
        <f>P11/P4</f>
        <v>-0.30238395290396158</v>
      </c>
      <c r="Q23" s="31"/>
      <c r="R23" s="31"/>
      <c r="S23" s="31">
        <f t="shared" ref="S23:T23" si="6">S11/S4</f>
        <v>-0.24882020373262284</v>
      </c>
      <c r="T23" s="31">
        <f>T11/T4</f>
        <v>-0.33066696065315881</v>
      </c>
    </row>
    <row r="24" spans="2:20" x14ac:dyDescent="0.2">
      <c r="B24" s="1" t="s">
        <v>68</v>
      </c>
      <c r="O24" s="31">
        <f t="shared" ref="O24:P24" si="7">O15/O4</f>
        <v>-0.35007830667742379</v>
      </c>
      <c r="P24" s="31">
        <f>P15/P4</f>
        <v>-0.34062257542257712</v>
      </c>
      <c r="Q24" s="31"/>
      <c r="R24" s="31"/>
      <c r="S24" s="31">
        <f t="shared" ref="S24:T24" si="8">S15/S4</f>
        <v>-0.25318296523842099</v>
      </c>
      <c r="T24" s="31">
        <f>T15/T4</f>
        <v>-0.34215045465435023</v>
      </c>
    </row>
    <row r="25" spans="2:20" x14ac:dyDescent="0.2">
      <c r="B25" s="1" t="s">
        <v>75</v>
      </c>
      <c r="O25" s="31">
        <f t="shared" ref="O25:P25" si="9">O14/O13</f>
        <v>-4.3276992200416255E-3</v>
      </c>
      <c r="P25" s="31">
        <f>P14/P13</f>
        <v>-5.6760251934306425E-3</v>
      </c>
      <c r="Q25" s="31"/>
      <c r="R25" s="31"/>
      <c r="S25" s="31">
        <f t="shared" ref="S25:T25" si="10">S14/S13</f>
        <v>1.2731362897298265E-2</v>
      </c>
      <c r="T25" s="31">
        <f>T14/T13</f>
        <v>-8.1018193175607101E-3</v>
      </c>
    </row>
    <row r="27" spans="2:20" x14ac:dyDescent="0.2">
      <c r="B27" s="1" t="s">
        <v>77</v>
      </c>
      <c r="S27" s="31">
        <f>S7/O7-1</f>
        <v>0.37649313501144155</v>
      </c>
      <c r="T27" s="31">
        <f>T7/P7-1</f>
        <v>0.54259157105030908</v>
      </c>
    </row>
    <row r="28" spans="2:20" s="35" customFormat="1" x14ac:dyDescent="0.2">
      <c r="B28" s="35" t="s">
        <v>78</v>
      </c>
      <c r="P28" s="57">
        <f>P7/O7-1</f>
        <v>3.7070938215102878E-2</v>
      </c>
      <c r="T28" s="57">
        <f>T7/S7-1</f>
        <v>0.16221203519373617</v>
      </c>
    </row>
    <row r="30" spans="2:20" x14ac:dyDescent="0.2">
      <c r="B30" s="34" t="s">
        <v>1710</v>
      </c>
    </row>
    <row r="31" spans="2:20" x14ac:dyDescent="0.2">
      <c r="B31" s="1" t="s">
        <v>1711</v>
      </c>
      <c r="O31" s="55">
        <v>235000</v>
      </c>
      <c r="P31" s="55">
        <v>240000</v>
      </c>
      <c r="S31" s="55">
        <v>268000</v>
      </c>
      <c r="T31" s="55">
        <v>275000</v>
      </c>
    </row>
    <row r="32" spans="2:20" s="35" customFormat="1" x14ac:dyDescent="0.2">
      <c r="B32" s="54" t="s">
        <v>1715</v>
      </c>
      <c r="P32" s="56"/>
      <c r="S32" s="57">
        <f>S31/O31-1</f>
        <v>0.14042553191489371</v>
      </c>
      <c r="T32" s="57">
        <f>T31/P31-1</f>
        <v>0.14583333333333326</v>
      </c>
    </row>
    <row r="33" spans="2:22" s="35" customFormat="1" x14ac:dyDescent="0.2">
      <c r="B33" s="54" t="s">
        <v>1714</v>
      </c>
      <c r="P33" s="57">
        <f>P31/O31-1</f>
        <v>2.1276595744680771E-2</v>
      </c>
      <c r="S33" s="57"/>
      <c r="T33" s="57">
        <f>T31/S31-1</f>
        <v>2.6119402985074647E-2</v>
      </c>
    </row>
    <row r="34" spans="2:22" x14ac:dyDescent="0.2">
      <c r="B34" s="1" t="s">
        <v>1712</v>
      </c>
      <c r="S34" s="55">
        <v>8199</v>
      </c>
      <c r="T34" s="55">
        <v>8510</v>
      </c>
      <c r="V34" s="30"/>
    </row>
    <row r="35" spans="2:22" s="35" customFormat="1" x14ac:dyDescent="0.2">
      <c r="B35" s="54" t="s">
        <v>1713</v>
      </c>
      <c r="P35" s="58" t="e">
        <f>P4/P34</f>
        <v>#DIV/0!</v>
      </c>
      <c r="S35" s="58">
        <f>S4/S34</f>
        <v>0.10676460543968777</v>
      </c>
      <c r="T35" s="58">
        <f>T4/T34</f>
        <v>0.1108524089306698</v>
      </c>
    </row>
    <row r="39" spans="2:22" x14ac:dyDescent="0.2">
      <c r="B39" s="34" t="s">
        <v>79</v>
      </c>
    </row>
    <row r="40" spans="2:22" s="2" customFormat="1" x14ac:dyDescent="0.2">
      <c r="B40" s="2" t="s">
        <v>6</v>
      </c>
      <c r="T40" s="29">
        <v>798.625</v>
      </c>
    </row>
    <row r="41" spans="2:22" s="2" customFormat="1" x14ac:dyDescent="0.2">
      <c r="B41" s="2" t="s">
        <v>80</v>
      </c>
      <c r="T41" s="29">
        <v>3593.6590000000001</v>
      </c>
    </row>
    <row r="42" spans="2:22" x14ac:dyDescent="0.2">
      <c r="B42" s="1" t="s">
        <v>81</v>
      </c>
      <c r="T42" s="30">
        <v>471.91500000000002</v>
      </c>
    </row>
    <row r="43" spans="2:22" x14ac:dyDescent="0.2">
      <c r="B43" s="1" t="s">
        <v>82</v>
      </c>
      <c r="T43" s="30">
        <v>240.19200000000001</v>
      </c>
    </row>
    <row r="44" spans="2:22" x14ac:dyDescent="0.2">
      <c r="B44" s="1" t="s">
        <v>83</v>
      </c>
      <c r="T44" s="30">
        <f>SUM(T40:T43)</f>
        <v>5104.3909999999996</v>
      </c>
    </row>
    <row r="45" spans="2:22" x14ac:dyDescent="0.2">
      <c r="B45" s="1" t="s">
        <v>84</v>
      </c>
      <c r="T45" s="30">
        <v>264.767</v>
      </c>
    </row>
    <row r="46" spans="2:22" x14ac:dyDescent="0.2">
      <c r="B46" s="1" t="s">
        <v>85</v>
      </c>
      <c r="T46" s="30">
        <v>213.464</v>
      </c>
    </row>
    <row r="47" spans="2:22" x14ac:dyDescent="0.2">
      <c r="B47" s="1" t="s">
        <v>86</v>
      </c>
      <c r="T47" s="30">
        <v>750</v>
      </c>
    </row>
    <row r="48" spans="2:22" x14ac:dyDescent="0.2">
      <c r="B48" s="1" t="s">
        <v>87</v>
      </c>
      <c r="T48" s="30">
        <f>953.522+5285.563</f>
        <v>6239.085</v>
      </c>
    </row>
    <row r="49" spans="2:20" x14ac:dyDescent="0.2">
      <c r="B49" s="1" t="s">
        <v>88</v>
      </c>
      <c r="T49" s="30">
        <v>297.52199999999999</v>
      </c>
    </row>
    <row r="50" spans="2:20" x14ac:dyDescent="0.2">
      <c r="B50" s="1" t="s">
        <v>89</v>
      </c>
      <c r="T50" s="30">
        <f>T44+SUM(T45:T49)</f>
        <v>12869.228999999999</v>
      </c>
    </row>
    <row r="51" spans="2:20" x14ac:dyDescent="0.2">
      <c r="T51" s="30"/>
    </row>
    <row r="52" spans="2:20" x14ac:dyDescent="0.2">
      <c r="B52" s="1" t="s">
        <v>90</v>
      </c>
      <c r="T52" s="30">
        <v>102.039</v>
      </c>
    </row>
    <row r="53" spans="2:20" x14ac:dyDescent="0.2">
      <c r="B53" s="1" t="s">
        <v>91</v>
      </c>
      <c r="T53" s="30">
        <v>504.81</v>
      </c>
    </row>
    <row r="54" spans="2:20" x14ac:dyDescent="0.2">
      <c r="B54" s="1" t="s">
        <v>92</v>
      </c>
      <c r="T54" s="30">
        <v>137.72800000000001</v>
      </c>
    </row>
    <row r="55" spans="2:20" x14ac:dyDescent="0.2">
      <c r="B55" s="1" t="s">
        <v>93</v>
      </c>
      <c r="T55" s="30">
        <v>50.743000000000002</v>
      </c>
    </row>
    <row r="56" spans="2:20" x14ac:dyDescent="0.2">
      <c r="B56" s="1" t="s">
        <v>94</v>
      </c>
      <c r="T56" s="30">
        <f>SUM(T52:T55)</f>
        <v>795.32</v>
      </c>
    </row>
    <row r="57" spans="2:20" x14ac:dyDescent="0.2">
      <c r="B57" s="1" t="s">
        <v>93</v>
      </c>
      <c r="T57" s="30">
        <v>189.06800000000001</v>
      </c>
    </row>
    <row r="58" spans="2:20" s="2" customFormat="1" x14ac:dyDescent="0.2">
      <c r="B58" s="2" t="s">
        <v>95</v>
      </c>
      <c r="T58" s="29">
        <v>18.934999999999999</v>
      </c>
    </row>
    <row r="59" spans="2:20" s="2" customFormat="1" x14ac:dyDescent="0.2">
      <c r="B59" s="2" t="s">
        <v>96</v>
      </c>
      <c r="T59" s="29">
        <v>986.61900000000003</v>
      </c>
    </row>
    <row r="60" spans="2:20" x14ac:dyDescent="0.2">
      <c r="B60" s="1" t="s">
        <v>97</v>
      </c>
      <c r="T60" s="30">
        <v>37.292000000000002</v>
      </c>
    </row>
    <row r="61" spans="2:20" x14ac:dyDescent="0.2">
      <c r="B61" s="1" t="s">
        <v>98</v>
      </c>
      <c r="T61" s="30">
        <f>SUM(T57:T60)+T56</f>
        <v>2027.2339999999999</v>
      </c>
    </row>
    <row r="62" spans="2:20" x14ac:dyDescent="0.2">
      <c r="T62" s="30"/>
    </row>
    <row r="63" spans="2:20" x14ac:dyDescent="0.2">
      <c r="B63" s="1" t="s">
        <v>99</v>
      </c>
      <c r="T63" s="30">
        <v>10841.995000000001</v>
      </c>
    </row>
    <row r="64" spans="2:20" x14ac:dyDescent="0.2">
      <c r="B64" s="1" t="s">
        <v>100</v>
      </c>
      <c r="T64" s="30">
        <f>T63+T61</f>
        <v>12869.229000000001</v>
      </c>
    </row>
    <row r="66" spans="2:20" x14ac:dyDescent="0.2">
      <c r="B66" s="1" t="s">
        <v>101</v>
      </c>
      <c r="T66" s="30">
        <f>T50-T61</f>
        <v>10841.994999999999</v>
      </c>
    </row>
    <row r="67" spans="2:20" x14ac:dyDescent="0.2">
      <c r="B67" s="1" t="s">
        <v>102</v>
      </c>
      <c r="T67" s="1">
        <f>T66/T17</f>
        <v>59.457757070299436</v>
      </c>
    </row>
    <row r="69" spans="2:20" s="35" customFormat="1" x14ac:dyDescent="0.2">
      <c r="B69" s="35" t="s">
        <v>6</v>
      </c>
      <c r="T69" s="36">
        <f>T40+T41</f>
        <v>4392.2839999999997</v>
      </c>
    </row>
    <row r="70" spans="2:20" s="35" customFormat="1" x14ac:dyDescent="0.2">
      <c r="B70" s="35" t="s">
        <v>7</v>
      </c>
      <c r="T70" s="36">
        <f>T58+T59</f>
        <v>1005.554</v>
      </c>
    </row>
    <row r="71" spans="2:20" x14ac:dyDescent="0.2">
      <c r="B71" s="1" t="s">
        <v>8</v>
      </c>
      <c r="T71" s="30">
        <f>T69-T70</f>
        <v>3386.7299999999996</v>
      </c>
    </row>
    <row r="73" spans="2:20" x14ac:dyDescent="0.2">
      <c r="B73" s="1" t="s">
        <v>3</v>
      </c>
      <c r="P73" s="1">
        <v>394.16</v>
      </c>
      <c r="R73" s="1">
        <v>263.33999999999997</v>
      </c>
      <c r="T73" s="1">
        <v>83.81</v>
      </c>
    </row>
    <row r="74" spans="2:20" x14ac:dyDescent="0.2">
      <c r="B74" s="1" t="s">
        <v>5</v>
      </c>
      <c r="P74" s="30">
        <f>P73*P17</f>
        <v>68350.181163679998</v>
      </c>
      <c r="Q74" s="30"/>
      <c r="R74" s="30"/>
      <c r="S74" s="30"/>
      <c r="T74" s="30">
        <f>T73*T17</f>
        <v>15282.57448184</v>
      </c>
    </row>
    <row r="75" spans="2:20" x14ac:dyDescent="0.2">
      <c r="B75" s="1" t="s">
        <v>9</v>
      </c>
      <c r="P75" s="30"/>
      <c r="Q75" s="30"/>
      <c r="R75" s="30"/>
      <c r="S75" s="30"/>
      <c r="T75" s="30">
        <f>T74-T71</f>
        <v>11895.84448184</v>
      </c>
    </row>
    <row r="77" spans="2:20" x14ac:dyDescent="0.2">
      <c r="B77" s="1" t="s">
        <v>103</v>
      </c>
      <c r="T77" s="37">
        <f>T73/T67</f>
        <v>1.4095721757702342</v>
      </c>
    </row>
    <row r="78" spans="2:20" x14ac:dyDescent="0.2">
      <c r="B78" s="1" t="s">
        <v>105</v>
      </c>
      <c r="T78" s="37">
        <f>T74/T4</f>
        <v>16.200254074122757</v>
      </c>
    </row>
    <row r="79" spans="2:20" x14ac:dyDescent="0.2">
      <c r="B79" s="1" t="s">
        <v>104</v>
      </c>
      <c r="T79" s="37">
        <f>T73/T16</f>
        <v>-47.348334201363834</v>
      </c>
    </row>
  </sheetData>
  <hyperlinks>
    <hyperlink ref="T1" r:id="rId1" xr:uid="{A7A5BBDF-38B5-4BC3-94A5-ED2C969CF757}"/>
    <hyperlink ref="S1" r:id="rId2" xr:uid="{A6D6F957-F960-45B2-92A0-A41F2E0A1924}"/>
  </hyperlinks>
  <pageMargins left="0.7" right="0.7" top="0.75" bottom="0.75" header="0.3" footer="0.3"/>
  <pageSetup paperSize="256" orientation="portrait" horizontalDpi="203" verticalDpi="20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52" workbookViewId="0">
      <selection activeCell="E1596" sqref="E1596"/>
    </sheetView>
  </sheetViews>
  <sheetFormatPr defaultRowHeight="12.75" x14ac:dyDescent="0.2"/>
  <cols>
    <col min="1" max="1" width="9.140625" style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2022-10-22T15:51:57Z</dcterms:modified>
</cp:coreProperties>
</file>