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8A35293-6C4A-4B90-A520-3AA4E2D23249}" xr6:coauthVersionLast="36" xr6:coauthVersionMax="47" xr10:uidLastSave="{00000000-0000-0000-0000-000000000000}"/>
  <bookViews>
    <workbookView xWindow="0" yWindow="495" windowWidth="33600" windowHeight="18900" activeTab="2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R32" i="3" l="1"/>
  <c r="S32" i="3"/>
  <c r="Y42" i="3" l="1"/>
  <c r="X42" i="3"/>
  <c r="Y41" i="3"/>
  <c r="X41" i="3"/>
  <c r="Y37" i="3"/>
  <c r="X37" i="3"/>
  <c r="Y36" i="3"/>
  <c r="X36" i="3"/>
  <c r="Y32" i="3"/>
  <c r="X32" i="3"/>
  <c r="Y31" i="3"/>
  <c r="X31" i="3"/>
  <c r="X21" i="3"/>
  <c r="W21" i="3"/>
  <c r="X12" i="3"/>
  <c r="W12" i="3"/>
  <c r="X3" i="3"/>
  <c r="W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D34" i="3"/>
  <c r="C34" i="3"/>
  <c r="D33" i="3"/>
  <c r="C33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O32" i="3"/>
  <c r="O31" i="3"/>
  <c r="T28" i="3"/>
  <c r="Y39" i="2" l="1"/>
  <c r="Y23" i="2"/>
  <c r="X23" i="2"/>
  <c r="X39" i="2"/>
  <c r="Y57" i="2"/>
  <c r="T10" i="3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Z21" i="3"/>
  <c r="Z42" i="3" s="1"/>
  <c r="Y21" i="3"/>
  <c r="Z12" i="3"/>
  <c r="Z37" i="3" s="1"/>
  <c r="Y12" i="3"/>
  <c r="Z3" i="3"/>
  <c r="Z31" i="3" s="1"/>
  <c r="Y3" i="3"/>
  <c r="AA21" i="3"/>
  <c r="AA42" i="3" s="1"/>
  <c r="AA12" i="3"/>
  <c r="AA37" i="3" s="1"/>
  <c r="AA3" i="3"/>
  <c r="AA31" i="3" s="1"/>
  <c r="E21" i="3"/>
  <c r="D21" i="3"/>
  <c r="C21" i="3"/>
  <c r="B21" i="3"/>
  <c r="E12" i="3"/>
  <c r="D12" i="3"/>
  <c r="C12" i="3"/>
  <c r="B12" i="3"/>
  <c r="E3" i="3"/>
  <c r="D3" i="3"/>
  <c r="C3" i="3"/>
  <c r="B3" i="3"/>
  <c r="AB21" i="3"/>
  <c r="AB12" i="3"/>
  <c r="AB3" i="3"/>
  <c r="AC21" i="3"/>
  <c r="AC12" i="3"/>
  <c r="AC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D21" i="3"/>
  <c r="AD12" i="3"/>
  <c r="AD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B1" i="3"/>
  <c r="AC1" i="3" s="1"/>
  <c r="AD1" i="3" s="1"/>
  <c r="AE1" i="3" s="1"/>
  <c r="AF1" i="3" s="1"/>
  <c r="AG1" i="3" s="1"/>
  <c r="AH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9" i="2" l="1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Z32" i="3"/>
  <c r="AA32" i="3"/>
  <c r="Z36" i="3"/>
  <c r="AA36" i="3"/>
  <c r="R37" i="3"/>
  <c r="P43" i="3"/>
  <c r="Z41" i="3"/>
  <c r="AA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D42" i="3"/>
  <c r="AB37" i="3"/>
  <c r="R39" i="3"/>
  <c r="M42" i="3"/>
  <c r="S39" i="3"/>
  <c r="AC32" i="3"/>
  <c r="S44" i="3"/>
  <c r="AC37" i="3"/>
  <c r="M37" i="3"/>
  <c r="Q42" i="3"/>
  <c r="P39" i="3"/>
  <c r="AC42" i="3"/>
  <c r="AB32" i="3"/>
  <c r="Q44" i="3"/>
  <c r="S37" i="3"/>
  <c r="R44" i="3"/>
  <c r="AB42" i="3"/>
  <c r="Q34" i="3"/>
  <c r="AD37" i="3"/>
  <c r="Q37" i="3"/>
  <c r="AD32" i="3"/>
  <c r="S34" i="3"/>
  <c r="P34" i="3"/>
  <c r="Q39" i="3"/>
  <c r="S42" i="3"/>
  <c r="R42" i="3"/>
  <c r="P44" i="3"/>
  <c r="AB41" i="3"/>
  <c r="Q43" i="3"/>
  <c r="S38" i="3"/>
  <c r="M31" i="3"/>
  <c r="AC31" i="3"/>
  <c r="P33" i="3"/>
  <c r="S41" i="3"/>
  <c r="AC36" i="3"/>
  <c r="Q32" i="3"/>
  <c r="R31" i="3"/>
  <c r="P38" i="3"/>
  <c r="M32" i="3"/>
  <c r="R34" i="3"/>
  <c r="AC41" i="3"/>
  <c r="AB31" i="3"/>
  <c r="AB36" i="3"/>
  <c r="M41" i="3"/>
  <c r="Q31" i="3"/>
  <c r="Q38" i="3"/>
  <c r="S33" i="3"/>
  <c r="AD41" i="3"/>
  <c r="Q36" i="3"/>
  <c r="M36" i="3"/>
  <c r="S43" i="3"/>
  <c r="R41" i="3"/>
  <c r="AD31" i="3"/>
  <c r="R38" i="3"/>
  <c r="AD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C38" i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<sst xmlns="http://schemas.openxmlformats.org/spreadsheetml/2006/main" count="510" uniqueCount="264">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</sst>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Model'!$C$9:$T$9</c:f>
              <c:numCache>
                <c:formatCode>#,##0.0</c:formatCode>
                <c:ptCount val="18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0</xdr:rowOff>
    </xdr:from>
    <xdr:to>
      <xdr:col>30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6"/>
  <sheetViews>
    <sheetView topLeftCell="A4" workbookViewId="0">
      <selection activeCell="F13" sqref="F13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3" t="s">
        <v>2</v>
      </c>
      <c r="C5" s="114"/>
      <c r="D5" s="115"/>
      <c r="G5" s="113" t="s">
        <v>10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T5" s="113" t="s">
        <v>133</v>
      </c>
      <c r="U5" s="114"/>
      <c r="V5" s="114"/>
      <c r="W5" s="115"/>
      <c r="AA5" s="127" t="s">
        <v>205</v>
      </c>
      <c r="AB5" s="128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255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$C$33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60"/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$C$33</f>
        <v>Q222</v>
      </c>
      <c r="G9" s="9">
        <v>44835</v>
      </c>
      <c r="H9" s="7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$C$33</f>
        <v>Q222</v>
      </c>
      <c r="G10" s="10"/>
      <c r="H10" s="8" t="s">
        <v>12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$C$33</f>
        <v>Q222</v>
      </c>
      <c r="G11" s="10"/>
      <c r="H11" s="8" t="s">
        <v>13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13" t="s">
        <v>219</v>
      </c>
      <c r="Z12" s="114"/>
      <c r="AA12" s="114"/>
      <c r="AB12" s="114"/>
      <c r="AC12" s="115"/>
    </row>
    <row r="13" spans="1:29">
      <c r="G13" s="9">
        <v>44835</v>
      </c>
      <c r="H13" s="7" t="s">
        <v>29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25" t="s">
        <v>220</v>
      </c>
      <c r="AA13" s="125"/>
      <c r="AB13" s="125" t="s">
        <v>221</v>
      </c>
      <c r="AC13" s="126"/>
    </row>
    <row r="14" spans="1:29">
      <c r="G14" s="10"/>
      <c r="H14" s="8" t="s">
        <v>30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11" t="s">
        <v>231</v>
      </c>
      <c r="AA14" s="111"/>
      <c r="AB14" s="111" t="s">
        <v>232</v>
      </c>
      <c r="AC14" s="112"/>
    </row>
    <row r="15" spans="1:29">
      <c r="B15" s="113" t="s">
        <v>14</v>
      </c>
      <c r="C15" s="114"/>
      <c r="D15" s="115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11" t="s">
        <v>227</v>
      </c>
      <c r="AA15" s="111"/>
      <c r="AB15" s="111" t="s">
        <v>233</v>
      </c>
      <c r="AC15" s="112"/>
    </row>
    <row r="16" spans="1:29">
      <c r="A16" s="14" t="s">
        <v>16</v>
      </c>
      <c r="B16" s="16" t="s">
        <v>15</v>
      </c>
      <c r="C16" s="111" t="s">
        <v>18</v>
      </c>
      <c r="D16" s="112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11" t="s">
        <v>228</v>
      </c>
      <c r="AA16" s="111"/>
      <c r="AB16" s="111" t="s">
        <v>234</v>
      </c>
      <c r="AC16" s="112"/>
    </row>
    <row r="17" spans="2:29">
      <c r="B17" s="16" t="s">
        <v>17</v>
      </c>
      <c r="C17" s="111" t="s">
        <v>19</v>
      </c>
      <c r="D17" s="112"/>
      <c r="G17" s="9">
        <v>44805</v>
      </c>
      <c r="H17" s="7" t="s">
        <v>187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11" t="s">
        <v>229</v>
      </c>
      <c r="AA17" s="111"/>
      <c r="AB17" s="111" t="s">
        <v>235</v>
      </c>
      <c r="AC17" s="112"/>
    </row>
    <row r="18" spans="2:29">
      <c r="B18" s="16"/>
      <c r="C18" s="111"/>
      <c r="D18" s="112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11" t="s">
        <v>230</v>
      </c>
      <c r="AA18" s="111"/>
      <c r="AB18" s="111" t="s">
        <v>236</v>
      </c>
      <c r="AC18" s="112"/>
    </row>
    <row r="19" spans="2:29">
      <c r="B19" s="17"/>
      <c r="C19" s="131"/>
      <c r="D19" s="132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11" t="s">
        <v>238</v>
      </c>
      <c r="AA19" s="111"/>
      <c r="AB19" s="111" t="s">
        <v>239</v>
      </c>
      <c r="AC19" s="112"/>
    </row>
    <row r="20" spans="2:29">
      <c r="G20" s="9">
        <v>44805</v>
      </c>
      <c r="H20" s="7" t="s">
        <v>195</v>
      </c>
      <c r="I20" s="60"/>
      <c r="J20" s="60"/>
      <c r="K20" s="60"/>
      <c r="L20" s="60"/>
      <c r="M20" s="60"/>
      <c r="N20" s="60"/>
      <c r="O20" s="60"/>
      <c r="P20" s="60"/>
      <c r="Q20" s="60"/>
      <c r="R20" s="38"/>
      <c r="T20" s="45" t="s">
        <v>141</v>
      </c>
      <c r="U20" s="37"/>
      <c r="V20" s="37"/>
      <c r="W20" s="38"/>
      <c r="Y20" s="10" t="s">
        <v>243</v>
      </c>
      <c r="Z20" s="111" t="s">
        <v>244</v>
      </c>
      <c r="AA20" s="111"/>
      <c r="AB20" s="111" t="s">
        <v>245</v>
      </c>
      <c r="AC20" s="112"/>
    </row>
    <row r="21" spans="2:29">
      <c r="G21" s="10"/>
      <c r="H21" s="8" t="s">
        <v>192</v>
      </c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13" t="s">
        <v>20</v>
      </c>
      <c r="C22" s="114"/>
      <c r="D22" s="115"/>
      <c r="G22" s="10"/>
      <c r="H22" s="8" t="s">
        <v>193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11" t="s">
        <v>132</v>
      </c>
      <c r="D23" s="112"/>
      <c r="G23" s="10"/>
      <c r="H23" s="8" t="s">
        <v>191</v>
      </c>
      <c r="I23" s="60"/>
      <c r="J23" s="60"/>
      <c r="K23" s="60"/>
      <c r="L23" s="60"/>
      <c r="M23" s="60"/>
      <c r="N23" s="60"/>
      <c r="O23" s="60"/>
      <c r="P23" s="60"/>
      <c r="Q23" s="60"/>
      <c r="R23" s="51" t="s">
        <v>194</v>
      </c>
      <c r="T23" s="42"/>
      <c r="U23" s="37"/>
      <c r="V23" s="37"/>
      <c r="W23" s="38"/>
    </row>
    <row r="24" spans="2:29">
      <c r="B24" s="10" t="s">
        <v>22</v>
      </c>
      <c r="C24" s="111">
        <v>1969</v>
      </c>
      <c r="D24" s="112"/>
      <c r="G24" s="1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11"/>
      <c r="D25" s="112"/>
      <c r="G25" s="1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29">
        <f>'Financial Model'!T68</f>
        <v>2392.9</v>
      </c>
      <c r="D26" s="130"/>
      <c r="G26" s="9">
        <v>44743</v>
      </c>
      <c r="H26" s="7" t="s">
        <v>196</v>
      </c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11"/>
      <c r="D27" s="112"/>
      <c r="G27" s="10"/>
      <c r="H27" s="8" t="s">
        <v>197</v>
      </c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261</v>
      </c>
      <c r="C28" s="111"/>
      <c r="D28" s="112"/>
      <c r="G28" s="10"/>
      <c r="H28" s="50" t="s">
        <v>198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0" t="s">
        <v>262</v>
      </c>
      <c r="C29" s="122">
        <f>'Order &amp; Backlog'!S21</f>
        <v>312</v>
      </c>
      <c r="D29" s="112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B30" s="10" t="s">
        <v>212</v>
      </c>
      <c r="C30" s="111">
        <f>'Financial Model'!T43</f>
        <v>32</v>
      </c>
      <c r="D30" s="112"/>
      <c r="G30" s="9">
        <v>44743</v>
      </c>
      <c r="H30" s="7" t="s">
        <v>241</v>
      </c>
      <c r="I30" s="37"/>
      <c r="J30" s="37"/>
      <c r="K30" s="37"/>
      <c r="L30" s="37"/>
      <c r="M30" s="37"/>
      <c r="N30" s="37"/>
      <c r="O30" s="37"/>
      <c r="P30" s="37"/>
      <c r="Q30" s="37"/>
      <c r="R30" s="38"/>
      <c r="T30" s="42"/>
      <c r="U30" s="37"/>
      <c r="V30" s="37"/>
      <c r="W30" s="38"/>
    </row>
    <row r="31" spans="2:29">
      <c r="B31" s="10" t="s">
        <v>263</v>
      </c>
      <c r="C31" s="123">
        <v>36708</v>
      </c>
      <c r="D31" s="124"/>
      <c r="G31" s="10"/>
      <c r="H31" s="8" t="s">
        <v>242</v>
      </c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"/>
      <c r="C32" s="111"/>
      <c r="D32" s="112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23</v>
      </c>
      <c r="C33" s="31" t="s">
        <v>49</v>
      </c>
      <c r="D33" s="32">
        <v>44777</v>
      </c>
      <c r="G33" s="9">
        <v>44682</v>
      </c>
      <c r="H33" s="60" t="s">
        <v>250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1" t="s">
        <v>24</v>
      </c>
      <c r="C34" s="118" t="s">
        <v>31</v>
      </c>
      <c r="D34" s="119"/>
      <c r="G34" s="10"/>
      <c r="H34" s="8" t="s">
        <v>251</v>
      </c>
      <c r="I34" s="60"/>
      <c r="J34" s="60"/>
      <c r="K34" s="60"/>
      <c r="L34" s="60"/>
      <c r="M34" s="60"/>
      <c r="N34" s="60"/>
      <c r="O34" s="60"/>
      <c r="P34" s="60"/>
      <c r="Q34" s="60"/>
      <c r="R34" s="51" t="s">
        <v>31</v>
      </c>
      <c r="T34" s="43"/>
      <c r="U34" s="35"/>
      <c r="V34" s="35"/>
      <c r="W34" s="36"/>
    </row>
    <row r="35" spans="2:23">
      <c r="G35" s="1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9">
        <v>43922</v>
      </c>
      <c r="H36" s="37" t="s">
        <v>164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B37" s="113" t="s">
        <v>25</v>
      </c>
      <c r="C37" s="114"/>
      <c r="D37" s="115"/>
      <c r="G37" s="10"/>
      <c r="H37" s="8" t="s">
        <v>169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13" t="s">
        <v>158</v>
      </c>
      <c r="U37" s="114"/>
      <c r="V37" s="114"/>
      <c r="W37" s="115"/>
    </row>
    <row r="38" spans="2:23">
      <c r="B38" s="10" t="s">
        <v>26</v>
      </c>
      <c r="C38" s="120">
        <f>C6/'Financial Model'!T122</f>
        <v>2.4165314860584122</v>
      </c>
      <c r="D38" s="121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51" t="s">
        <v>31</v>
      </c>
      <c r="T38" s="42" t="s">
        <v>159</v>
      </c>
      <c r="U38" s="37"/>
      <c r="V38" s="37"/>
      <c r="W38" s="38"/>
    </row>
    <row r="39" spans="2:23">
      <c r="B39" s="10" t="s">
        <v>27</v>
      </c>
      <c r="C39" s="120">
        <f>C6/'Financial Model'!AE9</f>
        <v>2.2515010006671113E-3</v>
      </c>
      <c r="D39" s="121"/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" t="s">
        <v>28</v>
      </c>
      <c r="C40" s="116">
        <f>C6/'Financial Model'!AE26</f>
        <v>-155.32248322147649</v>
      </c>
      <c r="D40" s="117"/>
      <c r="G40" s="9">
        <v>43770</v>
      </c>
      <c r="H40" s="37" t="s">
        <v>167</v>
      </c>
      <c r="I40" s="37"/>
      <c r="J40" s="37"/>
      <c r="K40" s="37"/>
      <c r="L40" s="37"/>
      <c r="M40" s="37"/>
      <c r="N40" s="37"/>
      <c r="O40" s="37"/>
      <c r="P40" s="37"/>
      <c r="Q40" s="37"/>
      <c r="R40" s="38"/>
      <c r="T40" s="44" t="s">
        <v>161</v>
      </c>
      <c r="U40" s="37"/>
      <c r="V40" s="37"/>
      <c r="W40" s="38"/>
    </row>
    <row r="41" spans="2:23">
      <c r="G41" s="10"/>
      <c r="H41" s="50" t="s">
        <v>168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13" t="s">
        <v>247</v>
      </c>
      <c r="C43" s="114"/>
      <c r="D43" s="115"/>
      <c r="G43" s="9">
        <v>43739</v>
      </c>
      <c r="H43" s="7" t="s">
        <v>246</v>
      </c>
      <c r="I43" s="37"/>
      <c r="J43" s="37"/>
      <c r="K43" s="37"/>
      <c r="L43" s="37"/>
      <c r="M43" s="37"/>
      <c r="N43" s="37"/>
      <c r="O43" s="37"/>
      <c r="P43" s="37"/>
      <c r="Q43" s="37" t="s">
        <v>179</v>
      </c>
      <c r="R43" s="38"/>
      <c r="T43" s="61" t="s">
        <v>200</v>
      </c>
      <c r="U43" s="60"/>
      <c r="V43" s="60"/>
      <c r="W43" s="38"/>
    </row>
    <row r="44" spans="2:23">
      <c r="B44" s="107" t="s">
        <v>248</v>
      </c>
      <c r="C44" s="108"/>
      <c r="D44" s="51" t="s">
        <v>31</v>
      </c>
      <c r="G44" s="10"/>
      <c r="H44" s="60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B45" s="107" t="s">
        <v>249</v>
      </c>
      <c r="C45" s="108"/>
      <c r="D45" s="51" t="s">
        <v>31</v>
      </c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B46" s="107"/>
      <c r="C46" s="108"/>
      <c r="D46" s="89" t="s">
        <v>31</v>
      </c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B47" s="107"/>
      <c r="C47" s="108"/>
      <c r="D47" s="89" t="s">
        <v>31</v>
      </c>
      <c r="G47" s="9">
        <v>43586</v>
      </c>
      <c r="H47" s="60" t="s">
        <v>166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B48" s="109"/>
      <c r="C48" s="110"/>
      <c r="D48" s="90" t="s">
        <v>31</v>
      </c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43282</v>
      </c>
      <c r="H49" s="37" t="s">
        <v>162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8" t="s">
        <v>163</v>
      </c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10"/>
      <c r="H51" s="8" t="s">
        <v>165</v>
      </c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1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38"/>
    </row>
    <row r="56" spans="7:18">
      <c r="G56" s="91">
        <v>42552</v>
      </c>
      <c r="H56" s="54" t="s">
        <v>240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9" r:id="rId1" xr:uid="{0E1650AB-35EE-47C2-9B99-22A7BB88CC6F}"/>
    <hyperlink ref="H13" r:id="rId2" xr:uid="{64917365-2EAB-45F1-BFD3-E1E4F5A494BB}"/>
    <hyperlink ref="C34:D34" r:id="rId3" display="Link" xr:uid="{11C3F337-5FA5-4654-84A9-81E0FD7B340B}"/>
    <hyperlink ref="R38" r:id="rId4" location="Boeing_Embraer_-_Defense" xr:uid="{CC492105-8696-4FC6-849B-A673602C4CB8}"/>
    <hyperlink ref="H17" r:id="rId5" xr:uid="{E8520AE3-EE90-4F9C-82B7-9DC79CF177B0}"/>
    <hyperlink ref="H20" r:id="rId6" display="L3Harris &amp; Embraer to develop new agile tanker varient of KC-390 to support USAF Operational Imperatives" xr:uid="{51AAA14D-A039-4171-BC04-5AAB9894A308}"/>
    <hyperlink ref="R23" r:id="rId7" display="Link" xr:uid="{AE9B4E32-1957-4A54-8E54-10A62C8F25C4}"/>
    <hyperlink ref="H2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0" r:id="rId12" xr:uid="{3143C16C-C4FE-C24A-A852-CE844A7EAA94}"/>
    <hyperlink ref="H43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4" r:id="rId16" xr:uid="{A3EFD621-318B-6143-AEF4-A74D7A31D835}"/>
    <hyperlink ref="H6" r:id="rId17" xr:uid="{78DCAE8D-F9F2-4AFF-AEAC-B88136D9C452}"/>
  </hyperlinks>
  <pageMargins left="0.7" right="0.7" top="0.75" bottom="0.75" header="0.3" footer="0.3"/>
  <pageSetup paperSize="256" orientation="portrait" horizontalDpi="203" verticalDpi="203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33" sqref="M33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254</v>
      </c>
      <c r="Y1" s="24" t="s">
        <v>253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256</v>
      </c>
      <c r="C143" s="14" t="s">
        <v>186</v>
      </c>
      <c r="D143" s="14" t="s">
        <v>186</v>
      </c>
      <c r="E143" s="14" t="s">
        <v>186</v>
      </c>
      <c r="F143" s="26">
        <f t="shared" ref="F143:S143" si="310">SUM(C23:F23)</f>
        <v>-166.40000000000032</v>
      </c>
      <c r="G143" s="26">
        <f t="shared" si="310"/>
        <v>-172.70000000000024</v>
      </c>
      <c r="H143" s="26">
        <f t="shared" si="310"/>
        <v>-38.800000000000068</v>
      </c>
      <c r="I143" s="26">
        <f t="shared" si="310"/>
        <v>-103.50000000000016</v>
      </c>
      <c r="J143" s="26">
        <f t="shared" si="310"/>
        <v>-316.50000000000011</v>
      </c>
      <c r="K143" s="26">
        <f t="shared" si="310"/>
        <v>-565.90000000000009</v>
      </c>
      <c r="L143" s="26">
        <f t="shared" si="310"/>
        <v>-887.70000000000027</v>
      </c>
      <c r="M143" s="26">
        <f t="shared" si="310"/>
        <v>-931.90000000000009</v>
      </c>
      <c r="N143" s="26">
        <f t="shared" si="310"/>
        <v>-728.19999999999993</v>
      </c>
      <c r="O143" s="26">
        <f t="shared" si="310"/>
        <v>-527.5999999999998</v>
      </c>
      <c r="P143" s="26">
        <f t="shared" si="310"/>
        <v>-125.79999999999983</v>
      </c>
      <c r="Q143" s="26">
        <f t="shared" si="310"/>
        <v>-51.999999999999829</v>
      </c>
      <c r="R143" s="26">
        <f t="shared" si="310"/>
        <v>-43.5</v>
      </c>
      <c r="S143" s="26">
        <f t="shared" si="310"/>
        <v>15.800000000000026</v>
      </c>
      <c r="T143" s="26">
        <f>SUM(Q23:T23)</f>
        <v>0.69999999999996021</v>
      </c>
      <c r="X143" s="26">
        <f t="shared" ref="X143:AD143" si="311">X23</f>
        <v>347.7</v>
      </c>
      <c r="Y143" s="26">
        <f t="shared" si="311"/>
        <v>80.800000000000153</v>
      </c>
      <c r="Z143" s="26">
        <f t="shared" si="311"/>
        <v>167.80000000000015</v>
      </c>
      <c r="AA143" s="26">
        <f t="shared" si="311"/>
        <v>262.80000000000047</v>
      </c>
      <c r="AB143" s="26">
        <f t="shared" si="311"/>
        <v>-171.20000000000002</v>
      </c>
      <c r="AC143" s="26">
        <f t="shared" si="311"/>
        <v>-316.5</v>
      </c>
      <c r="AD143" s="26">
        <f t="shared" si="311"/>
        <v>-728.30000000000007</v>
      </c>
      <c r="AE143" s="26">
        <f>AE23</f>
        <v>-43.500000000000142</v>
      </c>
    </row>
    <row r="144" spans="2:31">
      <c r="B144" s="3" t="s">
        <v>257</v>
      </c>
      <c r="C144" s="14" t="s">
        <v>186</v>
      </c>
      <c r="D144" s="14" t="s">
        <v>186</v>
      </c>
      <c r="E144" s="14" t="s">
        <v>186</v>
      </c>
      <c r="F144" s="25">
        <f t="shared" ref="F144:S144" si="312">SUM(C23:F23)/F118</f>
        <v>-4.223243064896838E-2</v>
      </c>
      <c r="G144" s="25">
        <f t="shared" si="312"/>
        <v>-4.4376493563224366E-2</v>
      </c>
      <c r="H144" s="25">
        <f t="shared" si="312"/>
        <v>-9.9230198716145548E-3</v>
      </c>
      <c r="I144" s="25">
        <f t="shared" si="312"/>
        <v>-2.72203666202036E-2</v>
      </c>
      <c r="J144" s="25">
        <f t="shared" si="312"/>
        <v>-8.7561555912134159E-2</v>
      </c>
      <c r="K144" s="25">
        <f t="shared" si="312"/>
        <v>-0.1722993545244185</v>
      </c>
      <c r="L144" s="25">
        <f t="shared" si="312"/>
        <v>-0.29785592054491167</v>
      </c>
      <c r="M144" s="25">
        <f t="shared" si="312"/>
        <v>-0.3318495833630084</v>
      </c>
      <c r="N144" s="25">
        <f t="shared" si="312"/>
        <v>-0.25045571797076521</v>
      </c>
      <c r="O144" s="25">
        <f t="shared" si="312"/>
        <v>-0.18880618379616368</v>
      </c>
      <c r="P144" s="25">
        <f t="shared" si="312"/>
        <v>-4.3594275219184193E-2</v>
      </c>
      <c r="Q144" s="25">
        <f t="shared" si="312"/>
        <v>-1.8517199629655947E-2</v>
      </c>
      <c r="R144" s="25">
        <f t="shared" si="312"/>
        <v>-1.5675675675675675E-2</v>
      </c>
      <c r="S144" s="25">
        <f t="shared" si="312"/>
        <v>5.7310747578802369E-3</v>
      </c>
      <c r="T144" s="25">
        <f>SUM(Q23:T23)/T118</f>
        <v>2.4367319942909468E-4</v>
      </c>
      <c r="X144" s="25">
        <f t="shared" ref="X144:AD144" si="313">X23/X118</f>
        <v>8.996584558062512E-2</v>
      </c>
      <c r="Y144" s="25">
        <f t="shared" si="313"/>
        <v>2.1021411660639529E-2</v>
      </c>
      <c r="Z144" s="25">
        <f t="shared" si="313"/>
        <v>4.2575865218715155E-2</v>
      </c>
      <c r="AA144" s="25">
        <f t="shared" si="313"/>
        <v>6.2840746054519475E-2</v>
      </c>
      <c r="AB144" s="25">
        <f t="shared" si="313"/>
        <v>-4.3450673840765466E-2</v>
      </c>
      <c r="AC144" s="25">
        <f t="shared" si="313"/>
        <v>-8.7561555912134131E-2</v>
      </c>
      <c r="AD144" s="25">
        <f t="shared" si="313"/>
        <v>-0.25049011177987962</v>
      </c>
      <c r="AE144" s="25">
        <f>AE23/AE118</f>
        <v>-1.5675675675675727E-2</v>
      </c>
    </row>
    <row r="145" spans="2:31">
      <c r="B145" s="3" t="s">
        <v>258</v>
      </c>
      <c r="C145" s="14" t="s">
        <v>186</v>
      </c>
      <c r="D145" s="14" t="s">
        <v>186</v>
      </c>
      <c r="E145" s="14" t="s">
        <v>186</v>
      </c>
      <c r="F145" s="25">
        <f t="shared" ref="F145:S145" si="314">F143/F87</f>
        <v>-1.473426957337917E-2</v>
      </c>
      <c r="G145" s="25">
        <f t="shared" si="314"/>
        <v>-1.5439493634673172E-2</v>
      </c>
      <c r="H145" s="25">
        <f t="shared" si="314"/>
        <v>-3.4417300903010688E-3</v>
      </c>
      <c r="I145" s="25">
        <f t="shared" si="314"/>
        <v>-9.355932203389844E-3</v>
      </c>
      <c r="J145" s="25">
        <f t="shared" si="314"/>
        <v>-2.9936155119413582E-2</v>
      </c>
      <c r="K145" s="25">
        <f t="shared" si="314"/>
        <v>-5.2127375392636413E-2</v>
      </c>
      <c r="L145" s="25">
        <f t="shared" si="314"/>
        <v>-8.5972456272880485E-2</v>
      </c>
      <c r="M145" s="25">
        <f t="shared" si="314"/>
        <v>-8.9755073343157368E-2</v>
      </c>
      <c r="N145" s="25">
        <f t="shared" si="314"/>
        <v>-6.9246861924686182E-2</v>
      </c>
      <c r="O145" s="25">
        <f t="shared" si="314"/>
        <v>-5.1183050222640428E-2</v>
      </c>
      <c r="P145" s="25">
        <f t="shared" si="314"/>
        <v>-1.2164814868536822E-2</v>
      </c>
      <c r="Q145" s="25">
        <f t="shared" si="314"/>
        <v>-5.0083311662669468E-3</v>
      </c>
      <c r="R145" s="25">
        <f t="shared" si="314"/>
        <v>-4.2836041358936486E-3</v>
      </c>
      <c r="S145" s="25">
        <f t="shared" si="314"/>
        <v>1.6010700822828448E-3</v>
      </c>
      <c r="T145" s="25">
        <f>T143/T87</f>
        <v>7.2173877180678044E-5</v>
      </c>
      <c r="X145" s="25">
        <f t="shared" ref="X145:AD145" si="315">X143/X87</f>
        <v>3.3397368168283544E-2</v>
      </c>
      <c r="Y145" s="25">
        <f t="shared" si="315"/>
        <v>6.9240327349072497E-3</v>
      </c>
      <c r="Z145" s="25">
        <f t="shared" si="315"/>
        <v>1.4385405414673471E-2</v>
      </c>
      <c r="AA145" s="25">
        <f t="shared" si="315"/>
        <v>2.2017057354937121E-2</v>
      </c>
      <c r="AB145" s="25">
        <f t="shared" si="315"/>
        <v>-1.5159296580303542E-2</v>
      </c>
      <c r="AC145" s="25">
        <f t="shared" si="315"/>
        <v>-2.9936155119413572E-2</v>
      </c>
      <c r="AD145" s="25">
        <f t="shared" si="315"/>
        <v>-6.9256371243818948E-2</v>
      </c>
      <c r="AE145" s="25">
        <f>AE143/AE87</f>
        <v>-4.2836041358936625E-3</v>
      </c>
    </row>
    <row r="146" spans="2:31">
      <c r="B146" s="3" t="s">
        <v>259</v>
      </c>
      <c r="C146" s="14" t="s">
        <v>186</v>
      </c>
      <c r="D146" s="14" t="s">
        <v>186</v>
      </c>
      <c r="E146" s="14" t="s">
        <v>186</v>
      </c>
      <c r="F146" s="25">
        <f t="shared" ref="F146:S146" si="316">F143/(F121-F85)</f>
        <v>-8.1512687371411943E-2</v>
      </c>
      <c r="G146" s="25">
        <f t="shared" si="316"/>
        <v>-8.8970171552212735E-2</v>
      </c>
      <c r="H146" s="25">
        <f t="shared" si="316"/>
        <v>-2.0297133291483617E-2</v>
      </c>
      <c r="I146" s="25">
        <f t="shared" si="316"/>
        <v>-5.8800136348142303E-2</v>
      </c>
      <c r="J146" s="25">
        <f t="shared" si="316"/>
        <v>-0.20250815791157464</v>
      </c>
      <c r="K146" s="25">
        <f t="shared" si="316"/>
        <v>-0.46602981141398353</v>
      </c>
      <c r="L146" s="25">
        <f t="shared" si="316"/>
        <v>-0.88074213711677685</v>
      </c>
      <c r="M146" s="25">
        <f t="shared" si="316"/>
        <v>-1.3460927343637141</v>
      </c>
      <c r="N146" s="25">
        <f t="shared" si="316"/>
        <v>-0.87534559442240634</v>
      </c>
      <c r="O146" s="25">
        <f t="shared" si="316"/>
        <v>-0.73779890924346181</v>
      </c>
      <c r="P146" s="25">
        <f t="shared" si="316"/>
        <v>-0.15965277425250027</v>
      </c>
      <c r="Q146" s="25">
        <f t="shared" si="316"/>
        <v>-7.5111945688285109E-2</v>
      </c>
      <c r="R146" s="25">
        <f t="shared" si="316"/>
        <v>-7.7457264957264849E-2</v>
      </c>
      <c r="S146" s="25">
        <f t="shared" si="316"/>
        <v>2.9845107669059432E-2</v>
      </c>
      <c r="T146" s="25">
        <f>T143/(T121-T85)</f>
        <v>1.0913626442157166E-3</v>
      </c>
      <c r="X146" s="25">
        <f t="shared" ref="X146:AD146" si="317">X143/(X121-X85)</f>
        <v>0.1335304735204885</v>
      </c>
      <c r="Y146" s="25">
        <f t="shared" si="317"/>
        <v>3.3137841939055952E-2</v>
      </c>
      <c r="Z146" s="25">
        <f t="shared" si="317"/>
        <v>7.398262863189467E-2</v>
      </c>
      <c r="AA146" s="25">
        <f t="shared" si="317"/>
        <v>0.11475481420025348</v>
      </c>
      <c r="AB146" s="25">
        <f t="shared" si="317"/>
        <v>-8.3864014891740973E-2</v>
      </c>
      <c r="AC146" s="25">
        <f t="shared" si="317"/>
        <v>-0.20250815791157456</v>
      </c>
      <c r="AD146" s="25">
        <f t="shared" si="317"/>
        <v>-0.87546580117802619</v>
      </c>
      <c r="AE146" s="25">
        <f>AE143/(AE121-AE85)</f>
        <v>-7.7457264957265098E-2</v>
      </c>
    </row>
    <row r="147" spans="2:31">
      <c r="B147" s="3" t="s">
        <v>260</v>
      </c>
      <c r="C147" s="14" t="s">
        <v>186</v>
      </c>
      <c r="D147" s="14" t="s">
        <v>186</v>
      </c>
      <c r="E147" s="14" t="s">
        <v>186</v>
      </c>
      <c r="F147" s="25">
        <f t="shared" ref="F147:S147" si="318">F143/(F63+F67+F69+F68+F70+F70+F77+F78+F79+F80+F81+F82+F83+F84+F86)</f>
        <v>-2.7305546439120493E-2</v>
      </c>
      <c r="G147" s="25">
        <f t="shared" si="318"/>
        <v>-2.5833956619296966E-2</v>
      </c>
      <c r="H147" s="25">
        <f t="shared" si="318"/>
        <v>-5.7692593638945591E-3</v>
      </c>
      <c r="I147" s="25">
        <f t="shared" si="318"/>
        <v>-1.5152846099789202E-2</v>
      </c>
      <c r="J147" s="25">
        <f t="shared" si="318"/>
        <v>-5.7190871144359542E-2</v>
      </c>
      <c r="K147" s="25">
        <f t="shared" si="318"/>
        <v>-9.3356649124832977E-2</v>
      </c>
      <c r="L147" s="25">
        <f t="shared" si="318"/>
        <v>-0.14483129935391248</v>
      </c>
      <c r="M147" s="25">
        <f t="shared" si="318"/>
        <v>-0.16481262048352582</v>
      </c>
      <c r="N147" s="25">
        <f t="shared" si="318"/>
        <v>-0.13265808026524328</v>
      </c>
      <c r="O147" s="25">
        <f t="shared" si="318"/>
        <v>-9.4657145932756787E-2</v>
      </c>
      <c r="P147" s="25">
        <f t="shared" si="318"/>
        <v>-2.2775414139585379E-2</v>
      </c>
      <c r="Q147" s="25">
        <f t="shared" si="318"/>
        <v>-9.196540685849677E-3</v>
      </c>
      <c r="R147" s="25">
        <f t="shared" si="318"/>
        <v>-8.9263728145776901E-3</v>
      </c>
      <c r="S147" s="25">
        <f t="shared" si="318"/>
        <v>3.1154490781820023E-3</v>
      </c>
      <c r="T147" s="25">
        <f>T143/(T63+T67+T69+T68+T70+T70+T77+T78+T79+T80+T81+T82+T83+T84+T86)</f>
        <v>1.3257073595696376E-4</v>
      </c>
      <c r="X147" s="25">
        <f t="shared" ref="X147:AD147" si="319">X143/(X63+X67+X69+X68+X70+X70+X77+X78+X79+X80+X81+X82+X83+X84+X86)</f>
        <v>5.3721242834850053E-2</v>
      </c>
      <c r="Y147" s="25">
        <f t="shared" si="319"/>
        <v>1.2784001012594165E-2</v>
      </c>
      <c r="Z147" s="25">
        <f t="shared" si="319"/>
        <v>2.6713364642203318E-2</v>
      </c>
      <c r="AA147" s="25">
        <f t="shared" si="319"/>
        <v>4.6196846379665028E-2</v>
      </c>
      <c r="AB147" s="25">
        <f t="shared" si="319"/>
        <v>-2.8093206432556611E-2</v>
      </c>
      <c r="AC147" s="25">
        <f t="shared" si="319"/>
        <v>-5.7190871144359522E-2</v>
      </c>
      <c r="AD147" s="25">
        <f t="shared" si="319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abSelected="1" topLeftCell="A19" zoomScaleNormal="100" workbookViewId="0">
      <selection activeCell="N61" sqref="N61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H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4" sqref="F54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00"/>
    <col min="21" max="16384" width="9.140625" style="3"/>
  </cols>
  <sheetData>
    <row r="1" spans="1:34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96" t="s">
        <v>75</v>
      </c>
      <c r="U1" s="15" t="s">
        <v>76</v>
      </c>
      <c r="W1" s="80">
        <v>2014</v>
      </c>
      <c r="X1" s="80">
        <v>2015</v>
      </c>
      <c r="Y1" s="80">
        <v>2016</v>
      </c>
      <c r="Z1" s="80">
        <v>2017</v>
      </c>
      <c r="AA1" s="80">
        <v>2018</v>
      </c>
      <c r="AB1" s="80">
        <f>AA1+1</f>
        <v>2019</v>
      </c>
      <c r="AC1" s="80">
        <f t="shared" ref="AC1:AH1" si="0">AB1+1</f>
        <v>2020</v>
      </c>
      <c r="AD1" s="80">
        <f t="shared" si="0"/>
        <v>2021</v>
      </c>
      <c r="AE1" s="2">
        <f t="shared" si="0"/>
        <v>2022</v>
      </c>
      <c r="AF1" s="2">
        <f t="shared" si="0"/>
        <v>2023</v>
      </c>
      <c r="AG1" s="2">
        <f t="shared" si="0"/>
        <v>2024</v>
      </c>
      <c r="AH1" s="2">
        <f t="shared" si="0"/>
        <v>2025</v>
      </c>
    </row>
    <row r="2" spans="1:34" s="103" customFormat="1">
      <c r="A2" s="101"/>
      <c r="B2" s="102"/>
      <c r="C2" s="102"/>
      <c r="D2" s="102"/>
      <c r="T2" s="104" t="s">
        <v>252</v>
      </c>
    </row>
    <row r="3" spans="1:34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97"/>
      <c r="W3" s="77">
        <f t="shared" ref="W3:AA3" si="15">SUM(W4:W10)</f>
        <v>1549</v>
      </c>
      <c r="X3" s="77">
        <f t="shared" si="15"/>
        <v>1704</v>
      </c>
      <c r="Y3" s="77">
        <f t="shared" si="15"/>
        <v>1749</v>
      </c>
      <c r="Z3" s="77">
        <f t="shared" si="15"/>
        <v>1835</v>
      </c>
      <c r="AA3" s="77">
        <f t="shared" si="15"/>
        <v>1858</v>
      </c>
      <c r="AB3" s="77">
        <f t="shared" ref="AB3" si="16">SUM(AB4:AB10)</f>
        <v>1917</v>
      </c>
      <c r="AC3" s="77">
        <f t="shared" ref="AC3" si="17">SUM(AC4:AC10)</f>
        <v>1904</v>
      </c>
      <c r="AD3" s="77">
        <f t="shared" ref="AD3" si="18">SUM(AD4:AD10)</f>
        <v>1996</v>
      </c>
    </row>
    <row r="4" spans="1:34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98"/>
      <c r="W4" s="78">
        <v>193</v>
      </c>
      <c r="X4" s="78">
        <v>193</v>
      </c>
      <c r="Y4" s="78">
        <v>193</v>
      </c>
      <c r="Z4" s="78">
        <v>191</v>
      </c>
      <c r="AA4" s="78">
        <v>191</v>
      </c>
      <c r="AB4" s="78">
        <v>191</v>
      </c>
      <c r="AC4" s="78">
        <v>191</v>
      </c>
      <c r="AD4" s="78">
        <v>191</v>
      </c>
    </row>
    <row r="5" spans="1:34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98"/>
      <c r="W5" s="78">
        <v>421</v>
      </c>
      <c r="X5" s="78">
        <v>500</v>
      </c>
      <c r="Y5" s="78">
        <v>525</v>
      </c>
      <c r="Z5" s="78">
        <v>603</v>
      </c>
      <c r="AA5" s="78">
        <v>771</v>
      </c>
      <c r="AB5" s="78">
        <v>815</v>
      </c>
      <c r="AC5" s="78">
        <v>798</v>
      </c>
      <c r="AD5" s="78">
        <v>840</v>
      </c>
    </row>
    <row r="6" spans="1:34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98"/>
      <c r="W6" s="78">
        <v>580</v>
      </c>
      <c r="X6" s="78">
        <v>578</v>
      </c>
      <c r="Y6" s="78">
        <v>590</v>
      </c>
      <c r="Z6" s="78">
        <v>592</v>
      </c>
      <c r="AA6" s="78">
        <v>566</v>
      </c>
      <c r="AB6" s="78">
        <v>568</v>
      </c>
      <c r="AC6" s="78">
        <v>568</v>
      </c>
      <c r="AD6" s="78">
        <v>568</v>
      </c>
    </row>
    <row r="7" spans="1:34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98"/>
      <c r="W7" s="78">
        <v>145</v>
      </c>
      <c r="X7" s="78">
        <v>166</v>
      </c>
      <c r="Y7" s="78">
        <v>166</v>
      </c>
      <c r="Z7" s="78">
        <v>169</v>
      </c>
      <c r="AA7" s="78">
        <v>172</v>
      </c>
      <c r="AB7" s="78">
        <v>172</v>
      </c>
      <c r="AC7" s="78">
        <v>172</v>
      </c>
      <c r="AD7" s="78">
        <v>172</v>
      </c>
    </row>
    <row r="8" spans="1:34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98"/>
      <c r="W8" s="78">
        <v>100</v>
      </c>
      <c r="X8" s="78">
        <v>100</v>
      </c>
      <c r="Y8" s="78">
        <v>100</v>
      </c>
      <c r="Z8" s="78">
        <v>100</v>
      </c>
      <c r="AA8" s="78">
        <v>0</v>
      </c>
      <c r="AB8" s="78">
        <v>0</v>
      </c>
      <c r="AC8" s="78">
        <v>0</v>
      </c>
      <c r="AD8" s="78">
        <v>0</v>
      </c>
    </row>
    <row r="9" spans="1:34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98"/>
      <c r="W9" s="78">
        <v>60</v>
      </c>
      <c r="X9" s="78">
        <v>77</v>
      </c>
      <c r="Y9" s="78">
        <v>85</v>
      </c>
      <c r="Z9" s="78">
        <v>74</v>
      </c>
      <c r="AA9" s="78">
        <v>47</v>
      </c>
      <c r="AB9" s="78">
        <v>27</v>
      </c>
      <c r="AC9" s="78">
        <v>22</v>
      </c>
      <c r="AD9" s="78">
        <v>22</v>
      </c>
    </row>
    <row r="10" spans="1:34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98">
        <f>S10+6</f>
        <v>207</v>
      </c>
      <c r="W10" s="78">
        <v>50</v>
      </c>
      <c r="X10" s="78">
        <v>90</v>
      </c>
      <c r="Y10" s="78">
        <v>90</v>
      </c>
      <c r="Z10" s="78">
        <v>106</v>
      </c>
      <c r="AA10" s="78">
        <v>111</v>
      </c>
      <c r="AB10" s="78">
        <v>144</v>
      </c>
      <c r="AC10" s="78">
        <v>153</v>
      </c>
      <c r="AD10" s="78">
        <v>203</v>
      </c>
    </row>
    <row r="11" spans="1:34" s="78" customFormat="1">
      <c r="T11" s="98"/>
    </row>
    <row r="12" spans="1:34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97"/>
      <c r="W12" s="77">
        <f t="shared" ref="W12:AD12" si="20">SUM(W13:W19)</f>
        <v>1090</v>
      </c>
      <c r="X12" s="77">
        <f t="shared" si="20"/>
        <v>1181</v>
      </c>
      <c r="Y12" s="77">
        <f t="shared" si="20"/>
        <v>1299</v>
      </c>
      <c r="Z12" s="77">
        <f t="shared" si="20"/>
        <v>1400</v>
      </c>
      <c r="AA12" s="77">
        <f t="shared" si="20"/>
        <v>1490</v>
      </c>
      <c r="AB12" s="77">
        <f t="shared" si="20"/>
        <v>1579</v>
      </c>
      <c r="AC12" s="77">
        <f t="shared" si="20"/>
        <v>1623</v>
      </c>
      <c r="AD12" s="77">
        <f t="shared" si="20"/>
        <v>1671</v>
      </c>
    </row>
    <row r="13" spans="1:34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98"/>
      <c r="W13" s="78">
        <v>188</v>
      </c>
      <c r="X13" s="78">
        <v>190</v>
      </c>
      <c r="Y13" s="78">
        <v>190</v>
      </c>
      <c r="Z13" s="78">
        <v>190</v>
      </c>
      <c r="AA13" s="78">
        <v>191</v>
      </c>
      <c r="AB13" s="78">
        <v>191</v>
      </c>
      <c r="AC13" s="78">
        <v>191</v>
      </c>
      <c r="AD13" s="78">
        <v>191</v>
      </c>
    </row>
    <row r="14" spans="1:34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98"/>
      <c r="W14" s="78">
        <v>249</v>
      </c>
      <c r="X14" s="78">
        <v>331</v>
      </c>
      <c r="Y14" s="78">
        <v>421</v>
      </c>
      <c r="Z14" s="78">
        <v>500</v>
      </c>
      <c r="AA14" s="78">
        <v>567</v>
      </c>
      <c r="AB14" s="78">
        <v>634</v>
      </c>
      <c r="AC14" s="78">
        <v>666</v>
      </c>
      <c r="AD14" s="78">
        <v>693</v>
      </c>
    </row>
    <row r="15" spans="1:34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98"/>
      <c r="W15" s="78">
        <v>515</v>
      </c>
      <c r="X15" s="78">
        <v>523</v>
      </c>
      <c r="Y15" s="78">
        <v>534</v>
      </c>
      <c r="Z15" s="78">
        <v>546</v>
      </c>
      <c r="AA15" s="78">
        <v>559</v>
      </c>
      <c r="AB15" s="78">
        <v>564</v>
      </c>
      <c r="AC15" s="78">
        <v>565</v>
      </c>
      <c r="AD15" s="78">
        <v>565</v>
      </c>
    </row>
    <row r="16" spans="1:34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98"/>
      <c r="W16" s="78">
        <v>138</v>
      </c>
      <c r="X16" s="78">
        <v>137</v>
      </c>
      <c r="Y16" s="78">
        <v>154</v>
      </c>
      <c r="Z16" s="78">
        <v>164</v>
      </c>
      <c r="AA16" s="78">
        <v>169</v>
      </c>
      <c r="AB16" s="78">
        <v>172</v>
      </c>
      <c r="AC16" s="78">
        <v>172</v>
      </c>
      <c r="AD16" s="78">
        <v>172</v>
      </c>
    </row>
    <row r="17" spans="1:30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98"/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</row>
    <row r="18" spans="1:30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98"/>
      <c r="W18" s="78">
        <v>0</v>
      </c>
      <c r="X18" s="78">
        <v>0</v>
      </c>
      <c r="Y18" s="78">
        <v>0</v>
      </c>
      <c r="Z18" s="78">
        <v>0</v>
      </c>
      <c r="AA18" s="78">
        <v>4</v>
      </c>
      <c r="AB18" s="78">
        <v>11</v>
      </c>
      <c r="AC18" s="78">
        <v>15</v>
      </c>
      <c r="AD18" s="78">
        <v>17</v>
      </c>
    </row>
    <row r="19" spans="1:30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98"/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7</v>
      </c>
      <c r="AC19" s="78">
        <v>14</v>
      </c>
      <c r="AD19" s="78">
        <v>33</v>
      </c>
    </row>
    <row r="20" spans="1:30" s="78" customFormat="1">
      <c r="A20" s="79"/>
      <c r="T20" s="98"/>
    </row>
    <row r="21" spans="1:30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97"/>
      <c r="W21" s="77">
        <f t="shared" ref="W21:AD21" si="22">SUM(W22:W28)</f>
        <v>459</v>
      </c>
      <c r="X21" s="77">
        <f t="shared" si="22"/>
        <v>513</v>
      </c>
      <c r="Y21" s="77">
        <f t="shared" si="22"/>
        <v>450</v>
      </c>
      <c r="Z21" s="77">
        <f t="shared" si="22"/>
        <v>435</v>
      </c>
      <c r="AA21" s="77">
        <f t="shared" si="22"/>
        <v>368</v>
      </c>
      <c r="AB21" s="77">
        <f t="shared" si="22"/>
        <v>338</v>
      </c>
      <c r="AC21" s="77">
        <f t="shared" si="22"/>
        <v>281</v>
      </c>
      <c r="AD21" s="77">
        <f t="shared" si="22"/>
        <v>325</v>
      </c>
    </row>
    <row r="22" spans="1:30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98"/>
      <c r="W22" s="78">
        <v>5</v>
      </c>
      <c r="X22" s="78">
        <v>3</v>
      </c>
      <c r="Y22" s="78">
        <v>3</v>
      </c>
      <c r="Z22" s="78">
        <v>1</v>
      </c>
      <c r="AA22" s="78">
        <v>0</v>
      </c>
      <c r="AB22" s="78">
        <v>0</v>
      </c>
      <c r="AC22" s="78">
        <v>0</v>
      </c>
      <c r="AD22" s="78">
        <v>0</v>
      </c>
    </row>
    <row r="23" spans="1:30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98"/>
      <c r="W23" s="78">
        <v>172</v>
      </c>
      <c r="X23" s="78">
        <v>169</v>
      </c>
      <c r="Y23" s="78">
        <v>104</v>
      </c>
      <c r="Z23" s="78">
        <v>103</v>
      </c>
      <c r="AA23" s="78">
        <v>204</v>
      </c>
      <c r="AB23" s="78">
        <v>181</v>
      </c>
      <c r="AC23" s="78">
        <v>132</v>
      </c>
      <c r="AD23" s="78">
        <v>147</v>
      </c>
    </row>
    <row r="24" spans="1:30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98"/>
      <c r="W24" s="78">
        <v>65</v>
      </c>
      <c r="X24" s="78">
        <v>55</v>
      </c>
      <c r="Y24" s="78">
        <v>56</v>
      </c>
      <c r="Z24" s="78">
        <v>46</v>
      </c>
      <c r="AA24" s="78">
        <v>7</v>
      </c>
      <c r="AB24" s="78">
        <v>4</v>
      </c>
      <c r="AC24" s="78">
        <v>3</v>
      </c>
      <c r="AD24" s="78">
        <v>3</v>
      </c>
    </row>
    <row r="25" spans="1:30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98"/>
      <c r="W25" s="78">
        <v>7</v>
      </c>
      <c r="X25" s="78">
        <v>19</v>
      </c>
      <c r="Y25" s="78">
        <v>12</v>
      </c>
      <c r="Z25" s="78">
        <v>5</v>
      </c>
      <c r="AA25" s="78">
        <v>3</v>
      </c>
      <c r="AB25" s="78">
        <v>0</v>
      </c>
      <c r="AC25" s="78">
        <v>0</v>
      </c>
      <c r="AD25" s="78">
        <v>0</v>
      </c>
    </row>
    <row r="26" spans="1:30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98"/>
      <c r="W26" s="78">
        <v>100</v>
      </c>
      <c r="X26" s="78">
        <v>100</v>
      </c>
      <c r="Y26" s="78">
        <v>100</v>
      </c>
      <c r="Z26" s="78">
        <v>100</v>
      </c>
      <c r="AA26" s="78">
        <v>0</v>
      </c>
      <c r="AB26" s="78">
        <v>0</v>
      </c>
      <c r="AC26" s="78">
        <v>0</v>
      </c>
      <c r="AD26" s="78">
        <v>0</v>
      </c>
    </row>
    <row r="27" spans="1:30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98"/>
      <c r="W27" s="78">
        <v>60</v>
      </c>
      <c r="X27" s="78">
        <v>77</v>
      </c>
      <c r="Y27" s="78">
        <v>85</v>
      </c>
      <c r="Z27" s="78">
        <v>74</v>
      </c>
      <c r="AA27" s="78">
        <v>43</v>
      </c>
      <c r="AB27" s="78">
        <v>16</v>
      </c>
      <c r="AC27" s="78">
        <v>7</v>
      </c>
      <c r="AD27" s="78">
        <v>5</v>
      </c>
    </row>
    <row r="28" spans="1:30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98">
        <f>S28+6</f>
        <v>169</v>
      </c>
      <c r="W28" s="78">
        <v>50</v>
      </c>
      <c r="X28" s="78">
        <v>90</v>
      </c>
      <c r="Y28" s="78">
        <v>90</v>
      </c>
      <c r="Z28" s="78">
        <v>106</v>
      </c>
      <c r="AA28" s="78">
        <v>111</v>
      </c>
      <c r="AB28" s="78">
        <v>137</v>
      </c>
      <c r="AC28" s="78">
        <v>139</v>
      </c>
      <c r="AD28" s="78">
        <v>170</v>
      </c>
    </row>
    <row r="31" spans="1:30" s="2" customFormat="1" ht="12.75" customHeight="1">
      <c r="A31" s="2" t="s">
        <v>213</v>
      </c>
      <c r="B31" s="105" t="s">
        <v>186</v>
      </c>
      <c r="C31" s="105" t="s">
        <v>186</v>
      </c>
      <c r="D31" s="105" t="s">
        <v>186</v>
      </c>
      <c r="E31" s="105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99"/>
      <c r="W31" s="63" t="s">
        <v>186</v>
      </c>
      <c r="X31" s="34">
        <f t="shared" ref="X31" si="30">X3/W3-1</f>
        <v>0.1000645577792123</v>
      </c>
      <c r="Y31" s="34">
        <f t="shared" ref="Y31" si="31">Y3/X3-1</f>
        <v>2.6408450704225261E-2</v>
      </c>
      <c r="Z31" s="34">
        <f t="shared" ref="Z31:AA31" si="32">Z3/Y3-1</f>
        <v>4.9170954831332159E-2</v>
      </c>
      <c r="AA31" s="34">
        <f t="shared" si="32"/>
        <v>1.2534059945504161E-2</v>
      </c>
      <c r="AB31" s="34">
        <f>AB3/AA3-1</f>
        <v>3.1754574811625469E-2</v>
      </c>
      <c r="AC31" s="34">
        <f>AC3/AB3-1</f>
        <v>-6.7814293166406081E-3</v>
      </c>
      <c r="AD31" s="34">
        <f>AD3/AC3-1</f>
        <v>4.8319327731092487E-2</v>
      </c>
    </row>
    <row r="32" spans="1:30" s="81" customFormat="1" ht="12.75" customHeight="1">
      <c r="A32" s="85" t="s">
        <v>213</v>
      </c>
      <c r="B32" s="105" t="s">
        <v>186</v>
      </c>
      <c r="C32" s="106" t="s">
        <v>186</v>
      </c>
      <c r="D32" s="106" t="s">
        <v>186</v>
      </c>
      <c r="E32" s="106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93"/>
      <c r="W32" s="63" t="s">
        <v>186</v>
      </c>
      <c r="X32" s="81">
        <f t="shared" ref="X32" si="40">X3-W3</f>
        <v>155</v>
      </c>
      <c r="Y32" s="81">
        <f t="shared" ref="Y32" si="41">Y3-X3</f>
        <v>45</v>
      </c>
      <c r="Z32" s="81">
        <f t="shared" ref="Z32:AA32" si="42">Z3-Y3</f>
        <v>86</v>
      </c>
      <c r="AA32" s="81">
        <f t="shared" si="42"/>
        <v>23</v>
      </c>
      <c r="AB32" s="81">
        <f>AB3-AA3</f>
        <v>59</v>
      </c>
      <c r="AC32" s="81">
        <f>AC3-AB3</f>
        <v>-13</v>
      </c>
      <c r="AD32" s="81">
        <f>AD3-AC3</f>
        <v>92</v>
      </c>
    </row>
    <row r="33" spans="1:30" ht="12.75" customHeight="1">
      <c r="A33" s="3" t="s">
        <v>214</v>
      </c>
      <c r="B33" s="105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S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W33" s="63" t="s">
        <v>186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</row>
    <row r="34" spans="1:30" s="82" customFormat="1" ht="12.75" customHeight="1">
      <c r="A34" s="86" t="s">
        <v>214</v>
      </c>
      <c r="B34" s="105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S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94"/>
      <c r="W34" s="63" t="s">
        <v>186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</row>
    <row r="35" spans="1:30" ht="12.75" customHeight="1">
      <c r="AD35" s="25"/>
    </row>
    <row r="36" spans="1:30" s="2" customFormat="1" ht="12.75" customHeight="1">
      <c r="A36" s="2" t="s">
        <v>202</v>
      </c>
      <c r="B36" s="105" t="s">
        <v>186</v>
      </c>
      <c r="C36" s="105" t="s">
        <v>186</v>
      </c>
      <c r="D36" s="105" t="s">
        <v>186</v>
      </c>
      <c r="E36" s="105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99"/>
      <c r="W36" s="63" t="s">
        <v>186</v>
      </c>
      <c r="X36" s="34">
        <f t="shared" ref="X36" si="78">X12/W12-1</f>
        <v>8.3486238532110013E-2</v>
      </c>
      <c r="Y36" s="34">
        <f t="shared" ref="Y36" si="79">Y12/X12-1</f>
        <v>9.9915325994919479E-2</v>
      </c>
      <c r="Z36" s="34">
        <f t="shared" ref="Z36:AA36" si="80">Z12/Y12-1</f>
        <v>7.7752117013087041E-2</v>
      </c>
      <c r="AA36" s="34">
        <f t="shared" si="80"/>
        <v>6.4285714285714279E-2</v>
      </c>
      <c r="AB36" s="34">
        <f>AB12/AA12-1</f>
        <v>5.9731543624160999E-2</v>
      </c>
      <c r="AC36" s="34">
        <f>AC12/AB12-1</f>
        <v>2.7865737808739688E-2</v>
      </c>
      <c r="AD36" s="34">
        <f>AD12/AC12-1</f>
        <v>2.9574861367837268E-2</v>
      </c>
    </row>
    <row r="37" spans="1:30" s="81" customFormat="1" ht="12.75" customHeight="1">
      <c r="A37" s="85" t="s">
        <v>202</v>
      </c>
      <c r="B37" s="105" t="s">
        <v>186</v>
      </c>
      <c r="C37" s="106" t="s">
        <v>186</v>
      </c>
      <c r="D37" s="106" t="s">
        <v>186</v>
      </c>
      <c r="E37" s="106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93"/>
      <c r="W37" s="63" t="s">
        <v>186</v>
      </c>
      <c r="X37" s="81">
        <f t="shared" ref="X37" si="88">X12-W12</f>
        <v>91</v>
      </c>
      <c r="Y37" s="81">
        <f t="shared" ref="Y37" si="89">Y12-X12</f>
        <v>118</v>
      </c>
      <c r="Z37" s="81">
        <f t="shared" ref="Z37:AA37" si="90">Z12-Y12</f>
        <v>101</v>
      </c>
      <c r="AA37" s="81">
        <f t="shared" si="90"/>
        <v>90</v>
      </c>
      <c r="AB37" s="81">
        <f>AB12-AA12</f>
        <v>89</v>
      </c>
      <c r="AC37" s="81">
        <f>AC12-AB12</f>
        <v>44</v>
      </c>
      <c r="AD37" s="81">
        <f>AD12-AC12</f>
        <v>48</v>
      </c>
    </row>
    <row r="38" spans="1:30" ht="12.75" customHeight="1">
      <c r="A38" s="3" t="s">
        <v>203</v>
      </c>
      <c r="B38" s="105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S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W38" s="63" t="s">
        <v>186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</row>
    <row r="39" spans="1:30" s="83" customFormat="1" ht="12.75" customHeight="1">
      <c r="A39" s="87" t="s">
        <v>203</v>
      </c>
      <c r="B39" s="105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S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94"/>
      <c r="W39" s="63" t="s">
        <v>186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</row>
    <row r="40" spans="1:30" ht="12.75" customHeight="1">
      <c r="AD40" s="25"/>
    </row>
    <row r="41" spans="1:30" s="2" customFormat="1" ht="12.75" customHeight="1">
      <c r="A41" s="2" t="s">
        <v>215</v>
      </c>
      <c r="B41" s="105" t="s">
        <v>186</v>
      </c>
      <c r="C41" s="105" t="s">
        <v>186</v>
      </c>
      <c r="D41" s="105" t="s">
        <v>186</v>
      </c>
      <c r="E41" s="105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" si="131">S21/O21-1</f>
        <v>1.9607843137254832E-2</v>
      </c>
      <c r="T41" s="99"/>
      <c r="W41" s="63" t="s">
        <v>186</v>
      </c>
      <c r="X41" s="34">
        <f t="shared" ref="X41" si="132">X21/W21-1</f>
        <v>0.11764705882352944</v>
      </c>
      <c r="Y41" s="34">
        <f t="shared" ref="Y41" si="133">Y21/X21-1</f>
        <v>-0.1228070175438597</v>
      </c>
      <c r="Z41" s="34">
        <f t="shared" ref="Z41" si="134">Z21/Y21-1</f>
        <v>-3.3333333333333326E-2</v>
      </c>
      <c r="AA41" s="34">
        <f t="shared" ref="AA41" si="135">AA21/Z21-1</f>
        <v>-0.15402298850574714</v>
      </c>
      <c r="AB41" s="34">
        <f t="shared" ref="AB41" si="136">AB21/AA21-1</f>
        <v>-8.1521739130434812E-2</v>
      </c>
      <c r="AC41" s="34">
        <f>AC21/AB21-1</f>
        <v>-0.16863905325443784</v>
      </c>
      <c r="AD41" s="34">
        <f>AD21/AC21-1</f>
        <v>0.15658362989323837</v>
      </c>
    </row>
    <row r="42" spans="1:30" s="84" customFormat="1" ht="12.75" customHeight="1">
      <c r="A42" s="88" t="s">
        <v>215</v>
      </c>
      <c r="B42" s="105" t="s">
        <v>186</v>
      </c>
      <c r="C42" s="106" t="s">
        <v>186</v>
      </c>
      <c r="D42" s="106" t="s">
        <v>186</v>
      </c>
      <c r="E42" s="106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95"/>
      <c r="W42" s="63" t="s">
        <v>186</v>
      </c>
      <c r="X42" s="84">
        <f t="shared" ref="X42" si="145">X21-W21</f>
        <v>54</v>
      </c>
      <c r="Y42" s="84">
        <f t="shared" ref="Y42" si="146">Y21-X21</f>
        <v>-63</v>
      </c>
      <c r="Z42" s="84">
        <f t="shared" ref="Z42" si="147">Z21-Y21</f>
        <v>-15</v>
      </c>
      <c r="AA42" s="84">
        <f t="shared" ref="AA42" si="148">AA21-Z21</f>
        <v>-67</v>
      </c>
      <c r="AB42" s="84">
        <f t="shared" ref="AB42:AC42" si="149">AB21-AA21</f>
        <v>-30</v>
      </c>
      <c r="AC42" s="84">
        <f t="shared" si="149"/>
        <v>-57</v>
      </c>
      <c r="AD42" s="84">
        <f>AD21-AC21</f>
        <v>44</v>
      </c>
    </row>
    <row r="43" spans="1:30" ht="12.75" customHeight="1">
      <c r="A43" s="3" t="s">
        <v>216</v>
      </c>
      <c r="B43" s="105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" si="165">S21/R21-1</f>
        <v>-9.52380952380949E-3</v>
      </c>
      <c r="W43" s="63" t="s">
        <v>186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</row>
    <row r="44" spans="1:30" s="83" customFormat="1" ht="12.75" customHeight="1">
      <c r="A44" s="87" t="s">
        <v>216</v>
      </c>
      <c r="B44" s="105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94"/>
      <c r="W44" s="63" t="s">
        <v>186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</row>
    <row r="47" spans="1:30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D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C1" r:id="rId9" display="https://api.mziq.com/mzfilemanager/v2/d/12a56b3a-7b37-4dba-b80a-f3358bf66b71/631b88c4-9ae6-429c-98d6-230db8273d60?origin=1" xr:uid="{D9538A1F-7DBB-FA44-9BE7-595A80C2AFB9}"/>
    <hyperlink ref="AB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A1" r:id="rId13" display="https://api.mziq.com/mzfilemanager/v2/d/12a56b3a-7b37-4dba-b80a-f3358bf66b71/38d6b5b1-73e3-4d7d-aca3-84a2d5bbf813?origin=1" xr:uid="{6F460F9A-C5E5-A44E-8E60-30FD06C106C2}"/>
    <hyperlink ref="Z1" r:id="rId14" display="https://api.mziq.com/mzfilemanager/v2/d/12a56b3a-7b37-4dba-b80a-f3358bf66b71/ed568644-a6d5-4205-a73d-0b3221ad8c90?origin=1" xr:uid="{753E2A88-CB41-C94C-B023-B46ED8394A35}"/>
    <hyperlink ref="Y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X1" r:id="rId25" display="https://api.mziq.com/mzfilemanager/v2/d/12a56b3a-7b37-4dba-b80a-f3358bf66b71/93a33ec4-dc07-47b3-91c2-d84b2e56d699?origin=1" xr:uid="{CE32064C-B077-40F4-9C44-3F45FE0A2ECE}"/>
    <hyperlink ref="W1" r:id="rId26" display="https://api.mziq.com/mzfilemanager/v2/d/12a56b3a-7b37-4dba-b80a-f3358bf66b71/a574642d-6cd1-4e80-a242-26ff2d0747f5?origin=1" xr:uid="{4A9206DD-D830-44D0-A5B0-DF41E9DD8391}"/>
  </hyperlinks>
  <pageMargins left="0.7" right="0.7" top="0.75" bottom="0.75" header="0.3" footer="0.3"/>
  <pageSetup paperSize="256" orientation="portrait" horizontalDpi="203" verticalDpi="203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2022-10-28T10:56:40Z</dcterms:modified>
</cp:coreProperties>
</file>