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723351C2-F5CF-4ADD-970D-A0D8AC0A4C15}" xr6:coauthVersionLast="36" xr6:coauthVersionMax="47" xr10:uidLastSave="{00000000-0000-0000-0000-000000000000}"/>
  <bookViews>
    <workbookView xWindow="675" yWindow="495" windowWidth="32400" windowHeight="18900" activeTab="2" xr2:uid="{B2904301-D094-B04B-9DD3-24058A51C014}"/>
  </bookViews>
  <sheets>
    <sheet name="Airlines Screening" sheetId="2" r:id="rId1"/>
    <sheet name="Airport Services Screen" sheetId="4" r:id="rId2"/>
    <sheet name="Main" sheetId="1" r:id="rId3"/>
    <sheet name="Private Equity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" i="1" l="1"/>
  <c r="X3" i="1"/>
  <c r="W3" i="1"/>
  <c r="J3" i="1" l="1"/>
  <c r="I3" i="1"/>
  <c r="H3" i="1"/>
  <c r="G3" i="1"/>
  <c r="F3" i="1"/>
  <c r="L9" i="1" l="1"/>
  <c r="Y4" i="1" l="1"/>
  <c r="Y5" i="1" l="1"/>
  <c r="Y8" i="1" l="1"/>
  <c r="Y10" i="1" l="1"/>
  <c r="Y7" i="1" l="1"/>
  <c r="Y9" i="1" l="1"/>
  <c r="S9" i="1" l="1"/>
  <c r="Q9" i="1" l="1"/>
  <c r="P9" i="1"/>
  <c r="O9" i="1"/>
  <c r="X9" i="1" l="1"/>
  <c r="W9" i="1"/>
  <c r="V9" i="1"/>
  <c r="U9" i="1"/>
  <c r="G9" i="1"/>
  <c r="F9" i="1"/>
  <c r="H9" i="1" l="1"/>
  <c r="I9" i="1"/>
  <c r="J9" i="1" l="1"/>
  <c r="F30" i="4" a="1"/>
  <c r="F30" i="4" s="1"/>
  <c r="X8" i="1"/>
  <c r="W8" i="1"/>
  <c r="X4" i="1"/>
  <c r="W4" i="1"/>
  <c r="X5" i="1" l="1"/>
  <c r="W5" i="1"/>
  <c r="X6" i="1"/>
  <c r="W6" i="1"/>
  <c r="X7" i="1" l="1"/>
  <c r="W7" i="1"/>
  <c r="X10" i="1"/>
  <c r="W10" i="1"/>
  <c r="V7" i="1" l="1"/>
  <c r="U7" i="1"/>
  <c r="S7" i="1"/>
  <c r="J4" i="1" l="1"/>
  <c r="I4" i="1"/>
  <c r="H4" i="1"/>
  <c r="G4" i="1"/>
  <c r="F4" i="1"/>
  <c r="L6" i="1" l="1"/>
  <c r="V6" i="1" l="1"/>
  <c r="U6" i="1"/>
  <c r="S6" i="1"/>
  <c r="S1" i="1" s="1"/>
  <c r="J6" i="1" l="1"/>
  <c r="I6" i="1"/>
  <c r="H6" i="1"/>
  <c r="G6" i="1"/>
  <c r="F6" i="1"/>
  <c r="G8" i="1" l="1"/>
  <c r="G10" i="1"/>
  <c r="G7" i="1"/>
  <c r="G5" i="1"/>
  <c r="L7" i="1" l="1"/>
  <c r="J5" i="1" l="1"/>
  <c r="J7" i="1"/>
  <c r="J8" i="1"/>
  <c r="I5" i="1"/>
  <c r="H5" i="1"/>
  <c r="F5" i="1"/>
  <c r="H16" i="1"/>
  <c r="H17" i="1"/>
  <c r="H15" i="1"/>
  <c r="I8" i="1"/>
  <c r="H8" i="1"/>
  <c r="F8" i="1"/>
  <c r="I7" i="1"/>
  <c r="H7" i="1"/>
  <c r="F7" i="1"/>
  <c r="L10" i="1" l="1"/>
  <c r="P10" i="1" l="1"/>
  <c r="O10" i="1"/>
  <c r="H10" i="1"/>
  <c r="F10" i="1"/>
  <c r="F62" i="2" l="1" a="1"/>
  <c r="F62" i="2" s="1"/>
  <c r="F26" i="2" a="1"/>
  <c r="F26" i="2" s="1"/>
  <c r="F30" i="2" a="1"/>
  <c r="F30" i="2" s="1"/>
  <c r="F50" i="2" a="1"/>
  <c r="F50" i="2" s="1"/>
  <c r="F51" i="2" a="1"/>
  <c r="F51" i="2" s="1"/>
  <c r="J10" i="1" l="1"/>
  <c r="I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Charlie George</author>
    <author>me</author>
  </authors>
  <commentList>
    <comment ref="O5" authorId="0" shapeId="0" xr:uid="{61C10B76-0DAF-064D-AE3B-2214629883F5}">
      <text>
        <r>
          <rPr>
            <sz val="10"/>
            <color rgb="FF000000"/>
            <rFont val="Tahoma"/>
            <family val="2"/>
          </rPr>
          <t>As of EOY 2021</t>
        </r>
      </text>
    </comment>
    <comment ref="O7" authorId="0" shapeId="0" xr:uid="{3E6B0981-0393-1A4E-86F7-17B4F0F10192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P7" authorId="0" shapeId="0" xr:uid="{24C2E0AD-869F-F84E-B5B4-5D117694EC51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Q7" authorId="0" shapeId="0" xr:uid="{462115FC-9958-DD4B-B923-8CDD5C93BD8C}">
      <text>
        <r>
          <rPr>
            <sz val="10"/>
            <color rgb="FF000000"/>
            <rFont val="Tahoma"/>
            <family val="2"/>
          </rPr>
          <t>As of February 2019</t>
        </r>
      </text>
    </comment>
    <comment ref="O8" authorId="0" shapeId="0" xr:uid="{A91C8AB2-451C-734F-9F12-C43C68128376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P8" authorId="0" shapeId="0" xr:uid="{1EADED05-599C-2443-BAEA-A44BB8B69AF4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O9" authorId="1" shapeId="0" xr:uid="{6707E1A1-B9D2-4817-8DE3-181D10B4D7FB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P9" authorId="1" shapeId="0" xr:uid="{9CECB1AB-BF64-4D62-80D4-8FDC2F945662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Q9" authorId="1" shapeId="0" xr:uid="{F023898F-9365-4C97-A256-586C010E62F1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O10" authorId="0" shapeId="0" xr:uid="{90DE1C05-F69E-C543-922A-43B295FED9FB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P10" authorId="0" shapeId="0" xr:uid="{9C186867-46F1-7945-ACDC-7063A2FFD8AD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O13" authorId="0" shapeId="0" xr:uid="{8D311092-A9DA-8243-AF71-951A4751D5E3}">
      <text>
        <r>
          <rPr>
            <sz val="10"/>
            <color rgb="FF000000"/>
            <rFont val="Tahoma"/>
            <family val="2"/>
          </rPr>
          <t>As of Dec 2021</t>
        </r>
      </text>
    </comment>
    <comment ref="P13" authorId="0" shapeId="0" xr:uid="{9DA0DD90-866B-8640-8262-B5FD9B7B259B}">
      <text>
        <r>
          <rPr>
            <sz val="10"/>
            <color rgb="FF000000"/>
            <rFont val="Tahoma"/>
            <family val="2"/>
          </rPr>
          <t>As of Dec 2021</t>
        </r>
      </text>
    </comment>
  </commentList>
</comments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3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<sst xmlns="http://schemas.openxmlformats.org/spreadsheetml/2006/main" count="1060" uniqueCount="611">
  <si>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</si>
  <si>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</si>
  <si>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</si>
  <si>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</si>
  <si>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</si>
  <si>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</si>
  <si>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</si>
  <si>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</si>
  <si>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Description</t>
  </si>
  <si>
    <t>GM %</t>
  </si>
  <si>
    <t>WIZZ</t>
  </si>
  <si>
    <t>EZJ</t>
  </si>
  <si>
    <t>IAG</t>
  </si>
  <si>
    <t>Wizz Air Holdings Plc</t>
  </si>
  <si>
    <t>easyJet Plc</t>
  </si>
  <si>
    <t>International Consolodated Airlines Group SA</t>
  </si>
  <si>
    <t>JET2</t>
  </si>
  <si>
    <t>Jet2 Plc</t>
  </si>
  <si>
    <t>MAIN</t>
  </si>
  <si>
    <t>Hungarian Budget airline UK, Eastern Europe &amp; expanding into Middle East</t>
  </si>
  <si>
    <t>AIM</t>
  </si>
  <si>
    <t>TUI</t>
  </si>
  <si>
    <t>TUI AG</t>
  </si>
  <si>
    <t>Aircraft Orders</t>
  </si>
  <si>
    <t>5 Airlines, Travel agencies, Hotels, Cruises &amp; Retail Shops</t>
  </si>
  <si>
    <t>British Airways, Iberia, Aer Lingus, Level &amp; Vueling + IAG Cargo &amp; Avios Group</t>
  </si>
  <si>
    <t>No. Destinations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</si>
  <si>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</si>
  <si>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</si>
  <si>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</si>
  <si>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</si>
  <si>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</si>
  <si>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</si>
  <si>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</si>
  <si>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</si>
  <si>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</si>
  <si>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</si>
  <si>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</si>
  <si>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</si>
  <si>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</si>
  <si>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DAL</t>
  </si>
  <si>
    <t>Delta Air Lines, Inc.</t>
  </si>
  <si>
    <t>NYSE</t>
  </si>
  <si>
    <t>Airlines</t>
  </si>
  <si>
    <t>$27.03B</t>
  </si>
  <si>
    <t>$924.000M</t>
  </si>
  <si>
    <t>15.623M</t>
  </si>
  <si>
    <t>$36.06</t>
  </si>
  <si>
    <t>OYC</t>
  </si>
  <si>
    <t>XETRA</t>
  </si>
  <si>
    <t>$26.80B</t>
  </si>
  <si>
    <t>$1.351B</t>
  </si>
  <si>
    <t>1.373k</t>
  </si>
  <si>
    <t>SWN</t>
  </si>
  <si>
    <t>Southwest Airlines Co.</t>
  </si>
  <si>
    <t>$25.74B</t>
  </si>
  <si>
    <t>$1.017B</t>
  </si>
  <si>
    <t>LUV</t>
  </si>
  <si>
    <t>Southwest Airlines Co</t>
  </si>
  <si>
    <t>$25.25B</t>
  </si>
  <si>
    <t>$1.143B</t>
  </si>
  <si>
    <t>6.459M</t>
  </si>
  <si>
    <t>$40.49</t>
  </si>
  <si>
    <t>RYAAY</t>
  </si>
  <si>
    <t>Ryanair Holdings Plc</t>
  </si>
  <si>
    <t>NASDAQ</t>
  </si>
  <si>
    <t>$19.46B</t>
  </si>
  <si>
    <t>N/A</t>
  </si>
  <si>
    <t>580.082k</t>
  </si>
  <si>
    <t>$77.40</t>
  </si>
  <si>
    <t>RYA</t>
  </si>
  <si>
    <t>Ryanair Holdings plc</t>
  </si>
  <si>
    <t>LSE</t>
  </si>
  <si>
    <t>$18.50B</t>
  </si>
  <si>
    <t>154.206k</t>
  </si>
  <si>
    <t>RY4C</t>
  </si>
  <si>
    <t>EURONEXT</t>
  </si>
  <si>
    <t>$18.28B</t>
  </si>
  <si>
    <t>2.794M</t>
  </si>
  <si>
    <t>$17.79B</t>
  </si>
  <si>
    <t>€95.300M</t>
  </si>
  <si>
    <t>41.831k</t>
  </si>
  <si>
    <t>AIRYY</t>
  </si>
  <si>
    <t>Air China Ltd.</t>
  </si>
  <si>
    <t>OTC</t>
  </si>
  <si>
    <t>$16.78B</t>
  </si>
  <si>
    <t>-¥10.53</t>
  </si>
  <si>
    <t>$12.85</t>
  </si>
  <si>
    <t>Air China Limited</t>
  </si>
  <si>
    <t>HKSE</t>
  </si>
  <si>
    <t>$16.77B</t>
  </si>
  <si>
    <t>15.731M</t>
  </si>
  <si>
    <t>HKD$5.72</t>
  </si>
  <si>
    <t>UAL</t>
  </si>
  <si>
    <t>United Continental Holdings, Inc.</t>
  </si>
  <si>
    <t>$15.68B</t>
  </si>
  <si>
    <t>-$415.00</t>
  </si>
  <si>
    <t>15.256M</t>
  </si>
  <si>
    <t>$44.43</t>
  </si>
  <si>
    <t>United Airlines Holdings Inc</t>
  </si>
  <si>
    <t>-$542.00</t>
  </si>
  <si>
    <t>15.359M</t>
  </si>
  <si>
    <t>$41.74</t>
  </si>
  <si>
    <t>UAL1</t>
  </si>
  <si>
    <t>United Airlines Holdings, Inc.</t>
  </si>
  <si>
    <t>$14.39B</t>
  </si>
  <si>
    <t>1.976k</t>
  </si>
  <si>
    <t>China Southern Airlines Company Limited</t>
  </si>
  <si>
    <t>$14.22B</t>
  </si>
  <si>
    <t>-¥935.25</t>
  </si>
  <si>
    <t>6.223M</t>
  </si>
  <si>
    <t>HKD$4.33</t>
  </si>
  <si>
    <t>ZNH</t>
  </si>
  <si>
    <t>China Southern Airlines Company Ltd.</t>
  </si>
  <si>
    <t>$13.95B</t>
  </si>
  <si>
    <t>18.898k</t>
  </si>
  <si>
    <t>$26.19</t>
  </si>
  <si>
    <t>China Eastern Airlines Corporation Limited</t>
  </si>
  <si>
    <t>$11.67B</t>
  </si>
  <si>
    <t>-¥4.03</t>
  </si>
  <si>
    <t>21.087M</t>
  </si>
  <si>
    <t>HKD$2.79</t>
  </si>
  <si>
    <t>A1G</t>
  </si>
  <si>
    <t>American Airlines Group Inc.</t>
  </si>
  <si>
    <t>$11.57B</t>
  </si>
  <si>
    <t>-$1.14</t>
  </si>
  <si>
    <t>8.910k</t>
  </si>
  <si>
    <t>CEA</t>
  </si>
  <si>
    <t>China Eastern Airlines Corporation Ltd.</t>
  </si>
  <si>
    <t>$11.46B</t>
  </si>
  <si>
    <t>24.420k</t>
  </si>
  <si>
    <t>$17.27</t>
  </si>
  <si>
    <t>AAL</t>
  </si>
  <si>
    <t>American Airlines Group Inc</t>
  </si>
  <si>
    <t>$10.53B</t>
  </si>
  <si>
    <t>-$1.58</t>
  </si>
  <si>
    <t>43.697M</t>
  </si>
  <si>
    <t>$15.15</t>
  </si>
  <si>
    <t>INDIGO</t>
  </si>
  <si>
    <t>InterGlobe Aviation Limited</t>
  </si>
  <si>
    <t>NSE</t>
  </si>
  <si>
    <t>$9.04B</t>
  </si>
  <si>
    <t>-₨33.12</t>
  </si>
  <si>
    <t>874.396k</t>
  </si>
  <si>
    <t>₨1,819.80</t>
  </si>
  <si>
    <t>LHA</t>
  </si>
  <si>
    <t>Deutsche Lufthansa AG</t>
  </si>
  <si>
    <t>$8.78B</t>
  </si>
  <si>
    <t>5.214M</t>
  </si>
  <si>
    <t>BSE</t>
  </si>
  <si>
    <t>$8.24B</t>
  </si>
  <si>
    <t>-₨16.99</t>
  </si>
  <si>
    <t>55.526k</t>
  </si>
  <si>
    <t>₨1,814.20</t>
  </si>
  <si>
    <t>International Consolidated Airlines Group SA</t>
  </si>
  <si>
    <t>$7.80B</t>
  </si>
  <si>
    <t>22.088M</t>
  </si>
  <si>
    <t>GBX128.92</t>
  </si>
  <si>
    <t>ICAGY</t>
  </si>
  <si>
    <t>$7.76B</t>
  </si>
  <si>
    <t>146.353k</t>
  </si>
  <si>
    <t>$3.18</t>
  </si>
  <si>
    <t>QAN</t>
  </si>
  <si>
    <t>Qantas Airways Limited</t>
  </si>
  <si>
    <t>ASX</t>
  </si>
  <si>
    <t>$7.33B</t>
  </si>
  <si>
    <t>5.357M</t>
  </si>
  <si>
    <t>AUD$5.32</t>
  </si>
  <si>
    <t>Cathay Pacific Airways Limited</t>
  </si>
  <si>
    <t>$6.46B</t>
  </si>
  <si>
    <t>HKD$6.385B</t>
  </si>
  <si>
    <t>11.882M</t>
  </si>
  <si>
    <t>HKD$8.20</t>
  </si>
  <si>
    <t>CPCAY</t>
  </si>
  <si>
    <t>Cathay Pacific Airways Ltd.</t>
  </si>
  <si>
    <t>$6.32B</t>
  </si>
  <si>
    <t>6.295k</t>
  </si>
  <si>
    <t>$5.30</t>
  </si>
  <si>
    <t>ALK</t>
  </si>
  <si>
    <t>Alaska Air Group Inc.</t>
  </si>
  <si>
    <t>$6.07B</t>
  </si>
  <si>
    <t>$575.000M</t>
  </si>
  <si>
    <t>2.185M</t>
  </si>
  <si>
    <t>$44.67</t>
  </si>
  <si>
    <t>AC</t>
  </si>
  <si>
    <t>Air Canada</t>
  </si>
  <si>
    <t>TSX</t>
  </si>
  <si>
    <t>$5.81B</t>
  </si>
  <si>
    <t>2.642M</t>
  </si>
  <si>
    <t>CAD$22.59</t>
  </si>
  <si>
    <t>$4.93B</t>
  </si>
  <si>
    <t>5.330M</t>
  </si>
  <si>
    <t>GBX514.5842</t>
  </si>
  <si>
    <t>$4.67B</t>
  </si>
  <si>
    <t>524.545k</t>
  </si>
  <si>
    <t>GBX2,879.00</t>
  </si>
  <si>
    <t>JAW</t>
  </si>
  <si>
    <t>JetBlue Airways Corporation</t>
  </si>
  <si>
    <t>$3.26B</t>
  </si>
  <si>
    <t>-$203.25</t>
  </si>
  <si>
    <t>1.044k</t>
  </si>
  <si>
    <t>JBLU</t>
  </si>
  <si>
    <t>Jetblue Airways Corp</t>
  </si>
  <si>
    <t>$3.24B</t>
  </si>
  <si>
    <t>-$139.00</t>
  </si>
  <si>
    <t>11.999M</t>
  </si>
  <si>
    <t>$9.78</t>
  </si>
  <si>
    <t>AF</t>
  </si>
  <si>
    <t>Air France-KLM SA</t>
  </si>
  <si>
    <t>$2.92B</t>
  </si>
  <si>
    <t>2.155M</t>
  </si>
  <si>
    <t>CPA</t>
  </si>
  <si>
    <t>Copa Holdings S.A.</t>
  </si>
  <si>
    <t>$2.87B</t>
  </si>
  <si>
    <t>$512.171M</t>
  </si>
  <si>
    <t>418.560k</t>
  </si>
  <si>
    <t>$65.29</t>
  </si>
  <si>
    <t>ALGT</t>
  </si>
  <si>
    <t>Allegiant Travel</t>
  </si>
  <si>
    <t>$2.74B</t>
  </si>
  <si>
    <t>$331.885M</t>
  </si>
  <si>
    <t>273.070k</t>
  </si>
  <si>
    <t>$133.42</t>
  </si>
  <si>
    <t>AFLYY</t>
  </si>
  <si>
    <t>$2.40B</t>
  </si>
  <si>
    <t>16.054k</t>
  </si>
  <si>
    <t>$3.72</t>
  </si>
  <si>
    <t>S64</t>
  </si>
  <si>
    <t>Spirit Airlines Dl ,0001</t>
  </si>
  <si>
    <t>$2.27B</t>
  </si>
  <si>
    <t>-$238.19</t>
  </si>
  <si>
    <t>SAVE</t>
  </si>
  <si>
    <t>Spirit Airlines, Inc.</t>
  </si>
  <si>
    <t>$2.23B</t>
  </si>
  <si>
    <t>-$142.31</t>
  </si>
  <si>
    <t>3.694M</t>
  </si>
  <si>
    <t>$22.70</t>
  </si>
  <si>
    <t>Spirit Airlines Inc</t>
  </si>
  <si>
    <t>$2.06B</t>
  </si>
  <si>
    <t>-$38.18</t>
  </si>
  <si>
    <t>4.692M</t>
  </si>
  <si>
    <t>$22.63</t>
  </si>
  <si>
    <t>VLRS</t>
  </si>
  <si>
    <t>Controladora Vuela Cia De Aviacion</t>
  </si>
  <si>
    <t>$1.67B</t>
  </si>
  <si>
    <t>$751.792M</t>
  </si>
  <si>
    <t>637.726k</t>
  </si>
  <si>
    <t>$13.72</t>
  </si>
  <si>
    <t>DTG</t>
  </si>
  <si>
    <t>Dart Group Plc</t>
  </si>
  <si>
    <t>$1.51B</t>
  </si>
  <si>
    <t>£429.600M</t>
  </si>
  <si>
    <t>667.464k</t>
  </si>
  <si>
    <t>GBX752.00</t>
  </si>
  <si>
    <t>AZUL</t>
  </si>
  <si>
    <t>Azul S.A.</t>
  </si>
  <si>
    <t>1.928M</t>
  </si>
  <si>
    <t>$9.53</t>
  </si>
  <si>
    <t>EIF</t>
  </si>
  <si>
    <t>Exchange Income Corp.</t>
  </si>
  <si>
    <t>$1.33B</t>
  </si>
  <si>
    <t>CAD$303.258M</t>
  </si>
  <si>
    <t>75.338k</t>
  </si>
  <si>
    <t>CAD$46.35</t>
  </si>
  <si>
    <t>GOL</t>
  </si>
  <si>
    <t>Gol Linhas Aereas Inteligentes S.A.</t>
  </si>
  <si>
    <t>$1.27B</t>
  </si>
  <si>
    <t>2.046M</t>
  </si>
  <si>
    <t>$4.76</t>
  </si>
  <si>
    <t>SKYW</t>
  </si>
  <si>
    <t>Skywest Inc.</t>
  </si>
  <si>
    <t>$1.26B</t>
  </si>
  <si>
    <t>$535.515M</t>
  </si>
  <si>
    <t>683.962k</t>
  </si>
  <si>
    <t>$23.76</t>
  </si>
  <si>
    <t>AFR</t>
  </si>
  <si>
    <t>$1.21B</t>
  </si>
  <si>
    <t>8.138k</t>
  </si>
  <si>
    <t>LTM</t>
  </si>
  <si>
    <t>LATAM Airlines Group SA</t>
  </si>
  <si>
    <t>$990.41M</t>
  </si>
  <si>
    <t>64.368M</t>
  </si>
  <si>
    <t>$3.205</t>
  </si>
  <si>
    <t>ANZFF</t>
  </si>
  <si>
    <t>Air New Zealand Ltd.</t>
  </si>
  <si>
    <t>$985.82M</t>
  </si>
  <si>
    <t>8.371k</t>
  </si>
  <si>
    <t>$0.4294</t>
  </si>
  <si>
    <t>AIZ</t>
  </si>
  <si>
    <t>Air New Zealand Limited</t>
  </si>
  <si>
    <t>$984.95M</t>
  </si>
  <si>
    <t>2.679M</t>
  </si>
  <si>
    <t>AUD$0.58</t>
  </si>
  <si>
    <t>HA</t>
  </si>
  <si>
    <t>Hawaiian Holdings, Inc.</t>
  </si>
  <si>
    <t>$923.37M</t>
  </si>
  <si>
    <t>-$332.17</t>
  </si>
  <si>
    <t>1.025M</t>
  </si>
  <si>
    <t>$15.13</t>
  </si>
  <si>
    <t>VAH</t>
  </si>
  <si>
    <t>Virgin Australia Holdings Limited</t>
  </si>
  <si>
    <t>$553.03M</t>
  </si>
  <si>
    <t>AUD$458.400M</t>
  </si>
  <si>
    <t>AUD$0.086</t>
  </si>
  <si>
    <t>CHR</t>
  </si>
  <si>
    <t>Chorus Aviation Inc.</t>
  </si>
  <si>
    <t>$525.40M</t>
  </si>
  <si>
    <t>CAD$270.402M</t>
  </si>
  <si>
    <t>407.525k</t>
  </si>
  <si>
    <t>CAD$4.08</t>
  </si>
  <si>
    <t>AQZ</t>
  </si>
  <si>
    <t>Alliance Aviation Services Limited</t>
  </si>
  <si>
    <t>$462.35M</t>
  </si>
  <si>
    <t>AUD$55.921M</t>
  </si>
  <si>
    <t>111.054k</t>
  </si>
  <si>
    <t>AUD$4.07</t>
  </si>
  <si>
    <t>SPICEJET</t>
  </si>
  <si>
    <t>SpiceJet Limited</t>
  </si>
  <si>
    <t>$385.25M</t>
  </si>
  <si>
    <t>-₨17.54</t>
  </si>
  <si>
    <t>2.581M</t>
  </si>
  <si>
    <t>₨46.65</t>
  </si>
  <si>
    <t>$379.84M</t>
  </si>
  <si>
    <t>₨7.862B</t>
  </si>
  <si>
    <t>429.812k</t>
  </si>
  <si>
    <t>₨46.80</t>
  </si>
  <si>
    <t>LTMAQ</t>
  </si>
  <si>
    <t>LATAM Airlines Group S.A.</t>
  </si>
  <si>
    <t>$271.35M</t>
  </si>
  <si>
    <t>-$434.04</t>
  </si>
  <si>
    <t>502.717k</t>
  </si>
  <si>
    <t>$0.35</t>
  </si>
  <si>
    <t>ELALF</t>
  </si>
  <si>
    <t>El Al Israel Airlines Ltd</t>
  </si>
  <si>
    <t>$201.48M</t>
  </si>
  <si>
    <t>-$174.21</t>
  </si>
  <si>
    <t>$0.95</t>
  </si>
  <si>
    <t>JETAIRWAYS</t>
  </si>
  <si>
    <t>Jet Airways (India) Limited</t>
  </si>
  <si>
    <t>$174.98M</t>
  </si>
  <si>
    <t>-₨29.81</t>
  </si>
  <si>
    <t>91.828k</t>
  </si>
  <si>
    <t>₨112.50</t>
  </si>
  <si>
    <t>MESA</t>
  </si>
  <si>
    <t>Mesa Air Group Inc.</t>
  </si>
  <si>
    <t>$112.57M</t>
  </si>
  <si>
    <t>475.171k</t>
  </si>
  <si>
    <t>$2.845</t>
  </si>
  <si>
    <t>REX</t>
  </si>
  <si>
    <t>Regional Express Holdings Limited</t>
  </si>
  <si>
    <t>$90.98M</t>
  </si>
  <si>
    <t>23.292k</t>
  </si>
  <si>
    <t>AUD$1.12</t>
  </si>
  <si>
    <t>JET</t>
  </si>
  <si>
    <t>Canada Jetlines Ltd.</t>
  </si>
  <si>
    <t>TSXV</t>
  </si>
  <si>
    <t>$51.47M</t>
  </si>
  <si>
    <t>-$13.68</t>
  </si>
  <si>
    <t>CAD$1.36</t>
  </si>
  <si>
    <t>AVHOQ</t>
  </si>
  <si>
    <t>Avianca Holdings S.A.</t>
  </si>
  <si>
    <t>$14.95M</t>
  </si>
  <si>
    <t>-$388.51</t>
  </si>
  <si>
    <t>307.236k</t>
  </si>
  <si>
    <t>$0.12</t>
  </si>
  <si>
    <t>GRPAQ</t>
  </si>
  <si>
    <t>Grupo Aeromexico, S.A.B. de C.V.</t>
  </si>
  <si>
    <t>$11.40M</t>
  </si>
  <si>
    <t>MXN$15.265B</t>
  </si>
  <si>
    <t>4.626k</t>
  </si>
  <si>
    <t>$0.0121</t>
  </si>
  <si>
    <t>FJET</t>
  </si>
  <si>
    <t>fastjet Plc</t>
  </si>
  <si>
    <t>$1.56M</t>
  </si>
  <si>
    <t>-$17.82</t>
  </si>
  <si>
    <t>55.537M</t>
  </si>
  <si>
    <t>GBX0.025</t>
  </si>
  <si>
    <t>€</t>
  </si>
  <si>
    <t>Variables</t>
  </si>
  <si>
    <t>USDGBP</t>
  </si>
  <si>
    <t>EURGBP</t>
  </si>
  <si>
    <t>£</t>
  </si>
  <si>
    <t>$LUV</t>
  </si>
  <si>
    <t>$</t>
  </si>
  <si>
    <t>$RYAAY</t>
  </si>
  <si>
    <t>$JBLU</t>
  </si>
  <si>
    <t>Pas 2021</t>
  </si>
  <si>
    <t>Pas 2020</t>
  </si>
  <si>
    <t>Japan Airlines Co., Ltd.</t>
  </si>
  <si>
    <t>TSE/TYO</t>
  </si>
  <si>
    <t>JPY</t>
  </si>
  <si>
    <t>JPYGBP</t>
  </si>
  <si>
    <t>Flag carrier for Japan</t>
  </si>
  <si>
    <t xml:space="preserve">Low-cost leisure airline (summer seasonal) </t>
  </si>
  <si>
    <t>Low-cost airline with over 1,000 routes in more than 30 countries</t>
  </si>
  <si>
    <t>American low-cost airline, 7th largest US airline by passengers carried</t>
  </si>
  <si>
    <t>Irish ultra low-cost carrier. RyanAir, Buzz, Lauda Europe &amp; Malta Air</t>
  </si>
  <si>
    <t>Worlds largest low-cost carrier</t>
  </si>
  <si>
    <t>(GBP)</t>
  </si>
  <si>
    <t>SEHK</t>
  </si>
  <si>
    <t>$DAL</t>
  </si>
  <si>
    <t>US legacy carrier &amp; one of the world's oldest airlines, 2nd largest airline</t>
  </si>
  <si>
    <t>S/O</t>
  </si>
  <si>
    <t>Name</t>
  </si>
  <si>
    <t>Valuation</t>
  </si>
  <si>
    <t>Founded</t>
  </si>
  <si>
    <t>Notes</t>
  </si>
  <si>
    <t>Flybe</t>
  </si>
  <si>
    <t>Thyme Investco Ltd. (Affiliate of Cyrus Capital Partners)</t>
  </si>
  <si>
    <t>Fleet Size</t>
  </si>
  <si>
    <t>Orders</t>
  </si>
  <si>
    <t>No Destinations</t>
  </si>
  <si>
    <t>Virgin Atlantic</t>
  </si>
  <si>
    <t>Links</t>
  </si>
  <si>
    <t>Wiki</t>
  </si>
  <si>
    <t>Inent to join SkyTeam airline alliance in 2023</t>
  </si>
  <si>
    <t>51% Virgin Group, 49% Delta Air Lines</t>
  </si>
  <si>
    <t>Investors/Ownership</t>
  </si>
  <si>
    <t>Country</t>
  </si>
  <si>
    <t>UK</t>
  </si>
  <si>
    <t>Eastern Airways</t>
  </si>
  <si>
    <t>10~</t>
  </si>
  <si>
    <t>Regional short-haul airline</t>
  </si>
  <si>
    <t>Long-haul airline</t>
  </si>
  <si>
    <t xml:space="preserve">Flybe 1979-2020 collapsed in March 2020, brand bought out by Cyrus Capital with a plan to relaunch </t>
  </si>
  <si>
    <t>$ALK</t>
  </si>
  <si>
    <t>Holding company (Alaska Air &amp; Horizon Air) + ground handler McGee Air Services</t>
  </si>
  <si>
    <t>Alaska Air Group, Inc.</t>
  </si>
  <si>
    <t>P/B</t>
  </si>
  <si>
    <t>Update</t>
  </si>
  <si>
    <t>Date</t>
  </si>
  <si>
    <t>InterGlobe Aviation Ltd.</t>
  </si>
  <si>
    <t>Low-cost Indian airline &amp; largest Airline in India by passenger numbers</t>
  </si>
  <si>
    <t>$INDIGO</t>
  </si>
  <si>
    <t>₹</t>
  </si>
  <si>
    <t>INRGBP</t>
  </si>
  <si>
    <t>HQ</t>
  </si>
  <si>
    <t>No. Airlines</t>
  </si>
  <si>
    <t>$ATSG</t>
  </si>
  <si>
    <t>Air Transport Services Group, Inc.</t>
  </si>
  <si>
    <t>SYD</t>
  </si>
  <si>
    <t>Sydney Airport Limited Stapled Securities</t>
  </si>
  <si>
    <t>Airport Services</t>
  </si>
  <si>
    <t>$35.06B</t>
  </si>
  <si>
    <t>AUD$508.100M</t>
  </si>
  <si>
    <t>AUD$8.72</t>
  </si>
  <si>
    <t>SYDDF</t>
  </si>
  <si>
    <t>Sydney Airport Limited</t>
  </si>
  <si>
    <t>$31.75B</t>
  </si>
  <si>
    <t>AUD$371.100M</t>
  </si>
  <si>
    <t>$5.46</t>
  </si>
  <si>
    <t>ADP</t>
  </si>
  <si>
    <t>Aeroports de Paris SA</t>
  </si>
  <si>
    <t>$13.93B</t>
  </si>
  <si>
    <t>€1.250B</t>
  </si>
  <si>
    <t>59.922k</t>
  </si>
  <si>
    <t>AER</t>
  </si>
  <si>
    <t>Aercap Holdings N.V.</t>
  </si>
  <si>
    <t>$13.63B</t>
  </si>
  <si>
    <t>$4.553B</t>
  </si>
  <si>
    <t>926.820k</t>
  </si>
  <si>
    <t>$55.66</t>
  </si>
  <si>
    <t>PAC</t>
  </si>
  <si>
    <t>Grupo Aeroportuario Del Pacifico SAB de CV</t>
  </si>
  <si>
    <t>$8.33B</t>
  </si>
  <si>
    <t>45.475k</t>
  </si>
  <si>
    <t>$160.56</t>
  </si>
  <si>
    <t>AIA</t>
  </si>
  <si>
    <t>Auckland International Airport Limited</t>
  </si>
  <si>
    <t>$7.08B</t>
  </si>
  <si>
    <t>NZD$139.100M</t>
  </si>
  <si>
    <t>657.927k</t>
  </si>
  <si>
    <t>AUD$6.93</t>
  </si>
  <si>
    <t>ASR</t>
  </si>
  <si>
    <t>Grupo Aeroportuario Del Sureste S.A.</t>
  </si>
  <si>
    <t>$6.91B</t>
  </si>
  <si>
    <t>43.133k</t>
  </si>
  <si>
    <t>$228.91</t>
  </si>
  <si>
    <t>AUKNY</t>
  </si>
  <si>
    <t>Auckland International Airport Ltd.</t>
  </si>
  <si>
    <t>$6.53B</t>
  </si>
  <si>
    <t>$21.41</t>
  </si>
  <si>
    <t>BOC Aviation Limited</t>
  </si>
  <si>
    <t>$5.21B</t>
  </si>
  <si>
    <t>$1.233B</t>
  </si>
  <si>
    <t>423.346k</t>
  </si>
  <si>
    <t>HKD$58.90</t>
  </si>
  <si>
    <t>FLGZY</t>
  </si>
  <si>
    <t>Flughafen Zurich AG</t>
  </si>
  <si>
    <t>$4.83B</t>
  </si>
  <si>
    <t>CHF291.600M</t>
  </si>
  <si>
    <t>$5.98</t>
  </si>
  <si>
    <t>SIG</t>
  </si>
  <si>
    <t>Signature Aviation plc</t>
  </si>
  <si>
    <t>$4.58B</t>
  </si>
  <si>
    <t>$264.400M</t>
  </si>
  <si>
    <t>GBX396.00</t>
  </si>
  <si>
    <t>OMAB</t>
  </si>
  <si>
    <t>Grupo Aeroportuario del Centro Norte S.A.B de C.V.</t>
  </si>
  <si>
    <t>36.520k</t>
  </si>
  <si>
    <t>$65.19</t>
  </si>
  <si>
    <t>AAWW</t>
  </si>
  <si>
    <t>Atlas Air Worldwide Holdings Inc.</t>
  </si>
  <si>
    <t>$990.159M</t>
  </si>
  <si>
    <t>962.867k</t>
  </si>
  <si>
    <t>$100.44</t>
  </si>
  <si>
    <t>BJCHF</t>
  </si>
  <si>
    <t>Beijing Capital International Airport Co., Ltd.</t>
  </si>
  <si>
    <t>-¥1.49</t>
  </si>
  <si>
    <t>$0.59</t>
  </si>
  <si>
    <t>Beijing Capital International Airport Company Limited</t>
  </si>
  <si>
    <t>$2.71B</t>
  </si>
  <si>
    <t>3.494M</t>
  </si>
  <si>
    <t>HKD$4.64</t>
  </si>
  <si>
    <t>ATSG</t>
  </si>
  <si>
    <t>Air Transport Services Group Inc</t>
  </si>
  <si>
    <t>$2.11B</t>
  </si>
  <si>
    <t>$592.921M</t>
  </si>
  <si>
    <t>271.567k</t>
  </si>
  <si>
    <t>$28.47</t>
  </si>
  <si>
    <t>CAAP</t>
  </si>
  <si>
    <t>Corporacion America Airports S.A.</t>
  </si>
  <si>
    <t>$1.30B</t>
  </si>
  <si>
    <t>76.240k</t>
  </si>
  <si>
    <t>$8.12</t>
  </si>
  <si>
    <t>HNA Infrastructure Company Limited</t>
  </si>
  <si>
    <t>$904.24M</t>
  </si>
  <si>
    <t>¥732.842M</t>
  </si>
  <si>
    <t>844.922k</t>
  </si>
  <si>
    <t>HKD$15.00</t>
  </si>
  <si>
    <t>ASLE</t>
  </si>
  <si>
    <t>AerSale Corporation</t>
  </si>
  <si>
    <t>$852.46M</t>
  </si>
  <si>
    <t>$70.682M</t>
  </si>
  <si>
    <t>212.868k</t>
  </si>
  <si>
    <t>$18.95</t>
  </si>
  <si>
    <t>MIC</t>
  </si>
  <si>
    <t>Macquarie Infrastructure Holdings LLC</t>
  </si>
  <si>
    <t>$363.95M</t>
  </si>
  <si>
    <t>-$94.84</t>
  </si>
  <si>
    <t>$4.09</t>
  </si>
  <si>
    <t>China Aircraft Leasing Group Holdings Limited</t>
  </si>
  <si>
    <t>$298.69M</t>
  </si>
  <si>
    <t>152.689k</t>
  </si>
  <si>
    <t>HKD$3.16</t>
  </si>
  <si>
    <t>ERA</t>
  </si>
  <si>
    <t>Era Group, Inc.</t>
  </si>
  <si>
    <t>$111.07M</t>
  </si>
  <si>
    <t>205.700k</t>
  </si>
  <si>
    <t>$5.15</t>
  </si>
  <si>
    <t>AIR</t>
  </si>
  <si>
    <t>Air Partner Plc</t>
  </si>
  <si>
    <t>$99.40M</t>
  </si>
  <si>
    <t>£4.479M</t>
  </si>
  <si>
    <t>GBX124.50</t>
  </si>
  <si>
    <t>AVAP</t>
  </si>
  <si>
    <t>Avation Plc</t>
  </si>
  <si>
    <t>$83.61M</t>
  </si>
  <si>
    <t>$87.275M</t>
  </si>
  <si>
    <t>54.494k</t>
  </si>
  <si>
    <t>GBX98.30</t>
  </si>
  <si>
    <t>TAALENT</t>
  </si>
  <si>
    <t>TAAL Enterprises Limited</t>
  </si>
  <si>
    <t>$61.72M</t>
  </si>
  <si>
    <t>₨254.017M</t>
  </si>
  <si>
    <t>1.632k</t>
  </si>
  <si>
    <t>₨1,620.00</t>
  </si>
  <si>
    <t>GVKPIL</t>
  </si>
  <si>
    <t>GVK Power &amp; Infrastructure Limited</t>
  </si>
  <si>
    <t>$61.35M</t>
  </si>
  <si>
    <t>₨732.175M</t>
  </si>
  <si>
    <t>3.584M</t>
  </si>
  <si>
    <t>₨2.90</t>
  </si>
  <si>
    <t>$58.18M</t>
  </si>
  <si>
    <t>$16.682B</t>
  </si>
  <si>
    <t>3.418M</t>
  </si>
  <si>
    <t>₨2.89</t>
  </si>
  <si>
    <t>GMAA</t>
  </si>
  <si>
    <t>Gama Aviation Plc</t>
  </si>
  <si>
    <t>$48.69M</t>
  </si>
  <si>
    <t>$3.928M</t>
  </si>
  <si>
    <t>6.999k</t>
  </si>
  <si>
    <t>GBX62.00</t>
  </si>
  <si>
    <t>Asia-express Logistics Holdings Limited</t>
  </si>
  <si>
    <t>$10.40M</t>
  </si>
  <si>
    <t>449.630k</t>
  </si>
  <si>
    <t>HKD$0.17</t>
  </si>
  <si>
    <t>GLOBALVECT</t>
  </si>
  <si>
    <t>Global Vectra Helicorp Limited</t>
  </si>
  <si>
    <t>$9.51M</t>
  </si>
  <si>
    <t>₨455.833M</t>
  </si>
  <si>
    <t>68.141k</t>
  </si>
  <si>
    <t>₨54.65</t>
  </si>
  <si>
    <t>$9.49M</t>
  </si>
  <si>
    <t>₨756.139M</t>
  </si>
  <si>
    <t>9.364k</t>
  </si>
  <si>
    <t>₨54.00</t>
  </si>
  <si>
    <t>MLAAE</t>
  </si>
  <si>
    <t>Caire</t>
  </si>
  <si>
    <t>$3.56M</t>
  </si>
  <si>
    <t>PJT</t>
  </si>
  <si>
    <t>Partner Jet Corp.</t>
  </si>
  <si>
    <t>$2.89M</t>
  </si>
  <si>
    <t>-1.19CAD$</t>
  </si>
  <si>
    <t>CAD$5.27</t>
  </si>
  <si>
    <t>CHHCF</t>
  </si>
  <si>
    <t>CHC Group LLC</t>
  </si>
  <si>
    <t>$0.01</t>
  </si>
  <si>
    <t>Flag carrier for China, 1/3 of "Big Three" Chinese airlines</t>
  </si>
  <si>
    <t>Worldwide cargo &amp; combi charters for freight as well as US DoD. Leasing (Prime Air etc.)</t>
  </si>
  <si>
    <t>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</si>
</sst>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&quot;£&quot;#,##0.00_);[Red]\(&quot;£&quot;#,##0.00\)"/>
    <numFmt numFmtId="165" formatCode="[$€-2]\ #,##0.00;[Red]\-[$€-2]\ #,##0.00"/>
    <numFmt numFmtId="166" formatCode="#,##0.0"/>
    <numFmt numFmtId="167" formatCode="&quot;0&quot;#"/>
    <numFmt numFmtId="168" formatCode="0.0\x"/>
    <numFmt numFmtId="170" formatCode="0.0"/>
  </numFmts>
  <fonts count="1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sz val="13"/>
      <color rgb="FF3F51B5"/>
      <name val="Arial"/>
      <family val="2"/>
    </font>
    <font>
      <sz val="13"/>
      <color rgb="FF434066"/>
      <name val="Arial"/>
      <family val="2"/>
    </font>
    <font>
      <b/>
      <sz val="13"/>
      <color rgb="FF434066"/>
      <name val="Arial"/>
      <family val="2"/>
    </font>
    <font>
      <b/>
      <sz val="13"/>
      <color rgb="FF47B877"/>
      <name val="Arial"/>
      <family val="2"/>
    </font>
    <font>
      <b/>
      <sz val="13"/>
      <color rgb="FFDC3855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4"/>
      <name val="Arial"/>
      <family val="2"/>
    </font>
    <font>
      <sz val="9"/>
      <color theme="1" tint="0.499984740745262"/>
      <name val="Arial"/>
      <family val="2"/>
    </font>
    <font>
      <sz val="13"/>
      <color rgb="FF3F51B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8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10" fontId="7" fillId="0" borderId="0" xfId="0" applyNumberFormat="1" applyFont="1"/>
    <xf numFmtId="165" fontId="9" fillId="0" borderId="0" xfId="0" applyNumberFormat="1" applyFont="1"/>
    <xf numFmtId="0" fontId="7" fillId="0" borderId="0" xfId="0" applyFont="1"/>
    <xf numFmtId="4" fontId="9" fillId="0" borderId="0" xfId="0" applyNumberFormat="1" applyFont="1"/>
    <xf numFmtId="164" fontId="9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1" fillId="0" borderId="0" xfId="1" applyFont="1"/>
    <xf numFmtId="166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left"/>
    </xf>
    <xf numFmtId="43" fontId="1" fillId="0" borderId="0" xfId="2" applyNumberFormat="1" applyFont="1"/>
    <xf numFmtId="0" fontId="12" fillId="0" borderId="0" xfId="0" applyFont="1"/>
    <xf numFmtId="166" fontId="12" fillId="0" borderId="0" xfId="0" applyNumberFormat="1" applyFont="1"/>
    <xf numFmtId="167" fontId="1" fillId="0" borderId="0" xfId="0" applyNumberFormat="1" applyFont="1" applyAlignment="1">
      <alignment horizontal="left"/>
    </xf>
    <xf numFmtId="0" fontId="11" fillId="0" borderId="0" xfId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15" fontId="8" fillId="0" borderId="0" xfId="0" applyNumberFormat="1" applyFont="1"/>
    <xf numFmtId="0" fontId="14" fillId="0" borderId="0" xfId="0" applyFont="1" applyAlignment="1">
      <alignment horizontal="left"/>
    </xf>
    <xf numFmtId="168" fontId="17" fillId="0" borderId="0" xfId="0" applyNumberFormat="1" applyFont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1" fillId="5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170" fontId="1" fillId="0" borderId="0" xfId="0" applyNumberFormat="1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INDIG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A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$AL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EZJ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ET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ATS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WIZZ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RYA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6">
          <cell r="C6">
            <v>1779.1</v>
          </cell>
        </row>
        <row r="7">
          <cell r="C7">
            <v>385.26</v>
          </cell>
        </row>
        <row r="8">
          <cell r="C8">
            <v>685416.06599999999</v>
          </cell>
        </row>
        <row r="11">
          <cell r="C11">
            <v>0</v>
          </cell>
        </row>
        <row r="12">
          <cell r="C12">
            <v>685416.06599999999</v>
          </cell>
        </row>
        <row r="24">
          <cell r="C24" t="str">
            <v>Gurgaon, India</v>
          </cell>
        </row>
        <row r="25">
          <cell r="C25">
            <v>2005</v>
          </cell>
        </row>
        <row r="26">
          <cell r="C26">
            <v>2015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1.1198999999999999</v>
          </cell>
        </row>
        <row r="7">
          <cell r="C7">
            <v>4950</v>
          </cell>
        </row>
        <row r="8">
          <cell r="C8">
            <v>5543.5049999999992</v>
          </cell>
        </row>
        <row r="11">
          <cell r="C11">
            <v>0</v>
          </cell>
        </row>
        <row r="12">
          <cell r="C12">
            <v>5543.5049999999992</v>
          </cell>
        </row>
        <row r="27">
          <cell r="C27" t="str">
            <v>London/Madrid</v>
          </cell>
        </row>
        <row r="28">
          <cell r="C28">
            <v>2011</v>
          </cell>
        </row>
        <row r="29">
          <cell r="C29">
            <v>2011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41.83</v>
          </cell>
        </row>
        <row r="7">
          <cell r="C7">
            <v>126.5</v>
          </cell>
        </row>
        <row r="8">
          <cell r="C8">
            <v>5291.4949999999999</v>
          </cell>
        </row>
        <row r="11">
          <cell r="C11">
            <v>1122</v>
          </cell>
        </row>
        <row r="12">
          <cell r="C12">
            <v>4169.4949999999999</v>
          </cell>
        </row>
        <row r="23">
          <cell r="C23">
            <v>1932</v>
          </cell>
        </row>
        <row r="24">
          <cell r="C24" t="str">
            <v>Seattle, WA</v>
          </cell>
        </row>
        <row r="30">
          <cell r="C30" t="str">
            <v>Q222</v>
          </cell>
          <cell r="D30">
            <v>44378</v>
          </cell>
        </row>
        <row r="35">
          <cell r="C35">
            <v>1.3933386917609896</v>
          </cell>
        </row>
      </sheetData>
      <sheetData sheetId="1">
        <row r="42">
          <cell r="V42">
            <v>0.26862302483069977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3.54</v>
          </cell>
        </row>
        <row r="7">
          <cell r="C7">
            <v>758</v>
          </cell>
        </row>
        <row r="8">
          <cell r="C8">
            <v>2683.32</v>
          </cell>
        </row>
        <row r="11">
          <cell r="C11">
            <v>478</v>
          </cell>
        </row>
        <row r="12">
          <cell r="C12">
            <v>2205.3200000000002</v>
          </cell>
        </row>
        <row r="27">
          <cell r="C27" t="str">
            <v>Luton, UK</v>
          </cell>
        </row>
        <row r="28">
          <cell r="C28">
            <v>1995</v>
          </cell>
        </row>
        <row r="29">
          <cell r="C29">
            <v>2000</v>
          </cell>
        </row>
        <row r="31">
          <cell r="C31" t="str">
            <v>H122</v>
          </cell>
          <cell r="D31">
            <v>44700</v>
          </cell>
        </row>
        <row r="37">
          <cell r="C37">
            <v>1.0939180327868854</v>
          </cell>
        </row>
      </sheetData>
      <sheetData sheetId="1">
        <row r="31">
          <cell r="I31">
            <v>2.4699599465954607E-2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10.029999999999999</v>
          </cell>
        </row>
        <row r="7">
          <cell r="C7">
            <v>214.62</v>
          </cell>
        </row>
        <row r="8">
          <cell r="C8">
            <v>2152.6385999999998</v>
          </cell>
        </row>
        <row r="11">
          <cell r="C11">
            <v>0</v>
          </cell>
        </row>
        <row r="12">
          <cell r="C12">
            <v>2152.6385999999998</v>
          </cell>
        </row>
        <row r="27">
          <cell r="C27" t="str">
            <v>Leeds, UK</v>
          </cell>
        </row>
        <row r="28">
          <cell r="C28">
            <v>1971</v>
          </cell>
        </row>
        <row r="29">
          <cell r="C29">
            <v>1988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28.47</v>
          </cell>
        </row>
        <row r="7">
          <cell r="C7">
            <v>73.998000000000005</v>
          </cell>
        </row>
        <row r="8">
          <cell r="C8">
            <v>2106.7230600000003</v>
          </cell>
        </row>
        <row r="11">
          <cell r="C11">
            <v>-1315.1569999999999</v>
          </cell>
        </row>
        <row r="12">
          <cell r="C12">
            <v>3421.8800600000004</v>
          </cell>
        </row>
        <row r="23">
          <cell r="D23">
            <v>117</v>
          </cell>
        </row>
        <row r="24">
          <cell r="D24">
            <v>2</v>
          </cell>
        </row>
        <row r="25">
          <cell r="D25" t="str">
            <v>N/A</v>
          </cell>
        </row>
        <row r="29">
          <cell r="C29" t="str">
            <v>Wilmington, OH</v>
          </cell>
        </row>
        <row r="30">
          <cell r="C30">
            <v>1980</v>
          </cell>
        </row>
        <row r="31">
          <cell r="C31">
            <v>2003</v>
          </cell>
        </row>
        <row r="33">
          <cell r="C33" t="str">
            <v>Q322</v>
          </cell>
          <cell r="D33">
            <v>44868</v>
          </cell>
        </row>
        <row r="38">
          <cell r="C38">
            <v>1.4375141996217067</v>
          </cell>
        </row>
      </sheetData>
      <sheetData sheetId="1">
        <row r="37">
          <cell r="U37">
            <v>0.33604299344574362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17.350000000000001</v>
          </cell>
        </row>
        <row r="7">
          <cell r="C7">
            <v>103.7</v>
          </cell>
        </row>
        <row r="8">
          <cell r="C8">
            <v>1799.1950000000002</v>
          </cell>
        </row>
        <row r="11">
          <cell r="C11">
            <v>0</v>
          </cell>
        </row>
        <row r="12">
          <cell r="C12">
            <v>1799.1950000000002</v>
          </cell>
        </row>
        <row r="22">
          <cell r="D22">
            <v>153</v>
          </cell>
        </row>
        <row r="28">
          <cell r="C28" t="str">
            <v>Budapest, Hungary</v>
          </cell>
        </row>
        <row r="29">
          <cell r="C29">
            <v>2003</v>
          </cell>
        </row>
        <row r="30">
          <cell r="C30">
            <v>2015</v>
          </cell>
        </row>
      </sheetData>
      <sheetData sheetId="1">
        <row r="25">
          <cell r="L25">
            <v>0.47730688307784791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69.05</v>
          </cell>
        </row>
        <row r="7">
          <cell r="C7">
            <v>227.43</v>
          </cell>
        </row>
        <row r="11">
          <cell r="C11">
            <v>0</v>
          </cell>
        </row>
        <row r="12">
          <cell r="C12">
            <v>15704.041499999999</v>
          </cell>
        </row>
        <row r="30">
          <cell r="C30" t="str">
            <v>Dublin, Ireland</v>
          </cell>
        </row>
        <row r="31">
          <cell r="C31">
            <v>1984</v>
          </cell>
        </row>
        <row r="32">
          <cell r="C32">
            <v>1997</v>
          </cell>
        </row>
      </sheetData>
      <sheetData sheetId="1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00</v>
    <v>0</v>
  </rv>
  <rv s="0">
    <v>12</v>
    <v>52</v>
    <v>0</v>
  </rv>
  <rv s="0">
    <v>12</v>
    <v>22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xetra/ual1" TargetMode="External"/><Relationship Id="rId21" Type="http://schemas.openxmlformats.org/officeDocument/2006/relationships/hyperlink" Target="https://wallmine.com/xetra/ry4c" TargetMode="External"/><Relationship Id="rId42" Type="http://schemas.openxmlformats.org/officeDocument/2006/relationships/hyperlink" Target="https://wallmine.com/tsx/ac" TargetMode="External"/><Relationship Id="rId47" Type="http://schemas.openxmlformats.org/officeDocument/2006/relationships/hyperlink" Target="https://wallmine.com/euronext/af" TargetMode="External"/><Relationship Id="rId63" Type="http://schemas.openxmlformats.org/officeDocument/2006/relationships/hyperlink" Target="https://wallmine.com/asx/aiz" TargetMode="External"/><Relationship Id="rId68" Type="http://schemas.openxmlformats.org/officeDocument/2006/relationships/hyperlink" Target="https://wallmine.com/nse/spicejet" TargetMode="External"/><Relationship Id="rId16" Type="http://schemas.openxmlformats.org/officeDocument/2006/relationships/hyperlink" Target="https://wallmine.com/xetra/swn" TargetMode="External"/><Relationship Id="rId11" Type="http://schemas.openxmlformats.org/officeDocument/2006/relationships/hyperlink" Target="https://wallmine.com/screener?d=a&amp;fo=i%5B%5D&amp;i%5B%5D=224227&amp;o=ed&amp;r=o" TargetMode="External"/><Relationship Id="rId24" Type="http://schemas.openxmlformats.org/officeDocument/2006/relationships/hyperlink" Target="https://wallmine.com/nyse/ual" TargetMode="External"/><Relationship Id="rId32" Type="http://schemas.openxmlformats.org/officeDocument/2006/relationships/hyperlink" Target="https://wallmine.com/nasdaq/aal" TargetMode="External"/><Relationship Id="rId37" Type="http://schemas.openxmlformats.org/officeDocument/2006/relationships/hyperlink" Target="https://wallmine.com/otc/icagy" TargetMode="External"/><Relationship Id="rId40" Type="http://schemas.openxmlformats.org/officeDocument/2006/relationships/hyperlink" Target="https://wallmine.com/otc/cpcay" TargetMode="External"/><Relationship Id="rId45" Type="http://schemas.openxmlformats.org/officeDocument/2006/relationships/hyperlink" Target="https://wallmine.com/xetra/jaw" TargetMode="External"/><Relationship Id="rId53" Type="http://schemas.openxmlformats.org/officeDocument/2006/relationships/hyperlink" Target="https://wallmine.com/nyse/save" TargetMode="External"/><Relationship Id="rId58" Type="http://schemas.openxmlformats.org/officeDocument/2006/relationships/hyperlink" Target="https://wallmine.com/nyse/gol" TargetMode="External"/><Relationship Id="rId66" Type="http://schemas.openxmlformats.org/officeDocument/2006/relationships/hyperlink" Target="https://wallmine.com/tsx/chr" TargetMode="External"/><Relationship Id="rId74" Type="http://schemas.openxmlformats.org/officeDocument/2006/relationships/hyperlink" Target="https://wallmine.com/asx/rex" TargetMode="External"/><Relationship Id="rId5" Type="http://schemas.openxmlformats.org/officeDocument/2006/relationships/hyperlink" Target="https://wallmine.com/screener?d=a&amp;fo=i%5B%5D&amp;i%5B%5D=224227&amp;o=eb&amp;r=o" TargetMode="External"/><Relationship Id="rId61" Type="http://schemas.openxmlformats.org/officeDocument/2006/relationships/hyperlink" Target="https://wallmine.com/nyse/ltm" TargetMode="External"/><Relationship Id="rId19" Type="http://schemas.openxmlformats.org/officeDocument/2006/relationships/hyperlink" Target="https://wallmine.com/lse/rya" TargetMode="External"/><Relationship Id="rId14" Type="http://schemas.openxmlformats.org/officeDocument/2006/relationships/hyperlink" Target="https://wallmine.com/nyse/dal" TargetMode="External"/><Relationship Id="rId22" Type="http://schemas.openxmlformats.org/officeDocument/2006/relationships/hyperlink" Target="https://wallmine.com/otc/airyy" TargetMode="External"/><Relationship Id="rId27" Type="http://schemas.openxmlformats.org/officeDocument/2006/relationships/hyperlink" Target="https://wallmine.com/hkse/1055" TargetMode="External"/><Relationship Id="rId30" Type="http://schemas.openxmlformats.org/officeDocument/2006/relationships/hyperlink" Target="https://wallmine.com/xetra/a1g" TargetMode="External"/><Relationship Id="rId35" Type="http://schemas.openxmlformats.org/officeDocument/2006/relationships/hyperlink" Target="https://wallmine.com/bse/indigo" TargetMode="External"/><Relationship Id="rId43" Type="http://schemas.openxmlformats.org/officeDocument/2006/relationships/hyperlink" Target="https://wallmine.com/lse/ezj" TargetMode="External"/><Relationship Id="rId48" Type="http://schemas.openxmlformats.org/officeDocument/2006/relationships/hyperlink" Target="https://wallmine.com/nyse/cpa" TargetMode="External"/><Relationship Id="rId56" Type="http://schemas.openxmlformats.org/officeDocument/2006/relationships/hyperlink" Target="https://wallmine.com/nyse/azul" TargetMode="External"/><Relationship Id="rId64" Type="http://schemas.openxmlformats.org/officeDocument/2006/relationships/hyperlink" Target="https://wallmine.com/nasdaq/ha" TargetMode="External"/><Relationship Id="rId69" Type="http://schemas.openxmlformats.org/officeDocument/2006/relationships/hyperlink" Target="https://wallmine.com/bse/spicejet" TargetMode="External"/><Relationship Id="rId77" Type="http://schemas.openxmlformats.org/officeDocument/2006/relationships/hyperlink" Target="https://wallmine.com/otc/grpaq" TargetMode="External"/><Relationship Id="rId8" Type="http://schemas.openxmlformats.org/officeDocument/2006/relationships/hyperlink" Target="https://wallmine.com/screener?d=a&amp;fo=i%5B%5D&amp;i%5B%5D=224227&amp;o=d2e&amp;r=o" TargetMode="External"/><Relationship Id="rId51" Type="http://schemas.openxmlformats.org/officeDocument/2006/relationships/hyperlink" Target="https://wallmine.com/xetra/s64" TargetMode="External"/><Relationship Id="rId72" Type="http://schemas.openxmlformats.org/officeDocument/2006/relationships/hyperlink" Target="https://wallmine.com/nse/jetairways" TargetMode="External"/><Relationship Id="rId3" Type="http://schemas.openxmlformats.org/officeDocument/2006/relationships/hyperlink" Target="https://wallmine.com/screener?d=a&amp;fo=i%5B%5D&amp;i%5B%5D=224227&amp;o=i&amp;r=o" TargetMode="External"/><Relationship Id="rId12" Type="http://schemas.openxmlformats.org/officeDocument/2006/relationships/hyperlink" Target="https://wallmine.com/screener?d=a&amp;fo=i%5B%5D&amp;i%5B%5D=224227&amp;o=p&amp;r=o" TargetMode="External"/><Relationship Id="rId17" Type="http://schemas.openxmlformats.org/officeDocument/2006/relationships/hyperlink" Target="https://wallmine.com/nyse/luv" TargetMode="External"/><Relationship Id="rId25" Type="http://schemas.openxmlformats.org/officeDocument/2006/relationships/hyperlink" Target="https://wallmine.com/nasdaq/ual" TargetMode="External"/><Relationship Id="rId33" Type="http://schemas.openxmlformats.org/officeDocument/2006/relationships/hyperlink" Target="https://wallmine.com/nse/indigo" TargetMode="External"/><Relationship Id="rId38" Type="http://schemas.openxmlformats.org/officeDocument/2006/relationships/hyperlink" Target="https://wallmine.com/asx/qan" TargetMode="External"/><Relationship Id="rId46" Type="http://schemas.openxmlformats.org/officeDocument/2006/relationships/hyperlink" Target="https://wallmine.com/nasdaq/jblu" TargetMode="External"/><Relationship Id="rId59" Type="http://schemas.openxmlformats.org/officeDocument/2006/relationships/hyperlink" Target="https://wallmine.com/nasdaq/skyw" TargetMode="External"/><Relationship Id="rId67" Type="http://schemas.openxmlformats.org/officeDocument/2006/relationships/hyperlink" Target="https://wallmine.com/asx/aqz" TargetMode="External"/><Relationship Id="rId20" Type="http://schemas.openxmlformats.org/officeDocument/2006/relationships/hyperlink" Target="https://wallmine.com/euronext/ry4c" TargetMode="External"/><Relationship Id="rId41" Type="http://schemas.openxmlformats.org/officeDocument/2006/relationships/hyperlink" Target="https://wallmine.com/nyse/alk" TargetMode="External"/><Relationship Id="rId54" Type="http://schemas.openxmlformats.org/officeDocument/2006/relationships/hyperlink" Target="https://wallmine.com/nyse/vlrs" TargetMode="External"/><Relationship Id="rId62" Type="http://schemas.openxmlformats.org/officeDocument/2006/relationships/hyperlink" Target="https://wallmine.com/otc/anzff" TargetMode="External"/><Relationship Id="rId70" Type="http://schemas.openxmlformats.org/officeDocument/2006/relationships/hyperlink" Target="https://wallmine.com/otc/ltmaq" TargetMode="External"/><Relationship Id="rId75" Type="http://schemas.openxmlformats.org/officeDocument/2006/relationships/hyperlink" Target="https://wallmine.com/tsxv/jet" TargetMode="External"/><Relationship Id="rId1" Type="http://schemas.openxmlformats.org/officeDocument/2006/relationships/hyperlink" Target="https://wallmine.com/screener?d=a&amp;fo=i%5B%5D&amp;i%5B%5D=224227&amp;o=n&amp;r=o" TargetMode="External"/><Relationship Id="rId6" Type="http://schemas.openxmlformats.org/officeDocument/2006/relationships/hyperlink" Target="https://wallmine.com/screener?d=a&amp;fo=i%5B%5D&amp;i%5B%5D=224227&amp;o=pe&amp;r=o" TargetMode="External"/><Relationship Id="rId15" Type="http://schemas.openxmlformats.org/officeDocument/2006/relationships/hyperlink" Target="https://wallmine.com/xetra/oyc" TargetMode="External"/><Relationship Id="rId23" Type="http://schemas.openxmlformats.org/officeDocument/2006/relationships/hyperlink" Target="https://wallmine.com/hkse/0753" TargetMode="External"/><Relationship Id="rId28" Type="http://schemas.openxmlformats.org/officeDocument/2006/relationships/hyperlink" Target="https://wallmine.com/nyse/znh" TargetMode="External"/><Relationship Id="rId36" Type="http://schemas.openxmlformats.org/officeDocument/2006/relationships/hyperlink" Target="https://wallmine.com/lse/iag" TargetMode="External"/><Relationship Id="rId49" Type="http://schemas.openxmlformats.org/officeDocument/2006/relationships/hyperlink" Target="https://wallmine.com/nasdaq/algt" TargetMode="External"/><Relationship Id="rId57" Type="http://schemas.openxmlformats.org/officeDocument/2006/relationships/hyperlink" Target="https://wallmine.com/tsx/eif" TargetMode="External"/><Relationship Id="rId10" Type="http://schemas.openxmlformats.org/officeDocument/2006/relationships/hyperlink" Target="https://wallmine.com/screener?d=a&amp;fo=i%5B%5D&amp;i%5B%5D=224227&amp;o=ito&amp;r=o" TargetMode="External"/><Relationship Id="rId31" Type="http://schemas.openxmlformats.org/officeDocument/2006/relationships/hyperlink" Target="https://wallmine.com/nyse/cea" TargetMode="External"/><Relationship Id="rId44" Type="http://schemas.openxmlformats.org/officeDocument/2006/relationships/hyperlink" Target="https://wallmine.com/lse/wizz" TargetMode="External"/><Relationship Id="rId52" Type="http://schemas.openxmlformats.org/officeDocument/2006/relationships/hyperlink" Target="https://wallmine.com/nasdaq/save" TargetMode="External"/><Relationship Id="rId60" Type="http://schemas.openxmlformats.org/officeDocument/2006/relationships/hyperlink" Target="https://wallmine.com/xetra/afr" TargetMode="External"/><Relationship Id="rId65" Type="http://schemas.openxmlformats.org/officeDocument/2006/relationships/hyperlink" Target="https://wallmine.com/asx/vah" TargetMode="External"/><Relationship Id="rId73" Type="http://schemas.openxmlformats.org/officeDocument/2006/relationships/hyperlink" Target="https://wallmine.com/nasdaq/mesa" TargetMode="External"/><Relationship Id="rId78" Type="http://schemas.openxmlformats.org/officeDocument/2006/relationships/hyperlink" Target="https://wallmine.com/lse/fjet" TargetMode="External"/><Relationship Id="rId4" Type="http://schemas.openxmlformats.org/officeDocument/2006/relationships/hyperlink" Target="https://wallmine.com/screener?d=a&amp;fo=i%5B%5D&amp;i%5B%5D=224227&amp;o=m&amp;r=o" TargetMode="External"/><Relationship Id="rId9" Type="http://schemas.openxmlformats.org/officeDocument/2006/relationships/hyperlink" Target="https://wallmine.com/screener?d=a&amp;fo=i%5B%5D&amp;i%5B%5D=224227&amp;o=av&amp;r=o" TargetMode="External"/><Relationship Id="rId13" Type="http://schemas.openxmlformats.org/officeDocument/2006/relationships/hyperlink" Target="https://wallmine.com/screener?d=a&amp;fo=i%5B%5D&amp;i%5B%5D=224227&amp;o=pc&amp;r=o" TargetMode="External"/><Relationship Id="rId18" Type="http://schemas.openxmlformats.org/officeDocument/2006/relationships/hyperlink" Target="https://wallmine.com/nasdaq/ryaay" TargetMode="External"/><Relationship Id="rId39" Type="http://schemas.openxmlformats.org/officeDocument/2006/relationships/hyperlink" Target="https://wallmine.com/hkse/0293" TargetMode="External"/><Relationship Id="rId34" Type="http://schemas.openxmlformats.org/officeDocument/2006/relationships/hyperlink" Target="https://wallmine.com/xetra/lha" TargetMode="External"/><Relationship Id="rId50" Type="http://schemas.openxmlformats.org/officeDocument/2006/relationships/hyperlink" Target="https://wallmine.com/otc/aflyy" TargetMode="External"/><Relationship Id="rId55" Type="http://schemas.openxmlformats.org/officeDocument/2006/relationships/hyperlink" Target="https://wallmine.com/lse/dtg" TargetMode="External"/><Relationship Id="rId76" Type="http://schemas.openxmlformats.org/officeDocument/2006/relationships/hyperlink" Target="https://wallmine.com/otc/avhoq" TargetMode="External"/><Relationship Id="rId7" Type="http://schemas.openxmlformats.org/officeDocument/2006/relationships/hyperlink" Target="https://wallmine.com/screener?d=a&amp;fo=i%5B%5D&amp;i%5B%5D=224227&amp;o=ee&amp;r=o" TargetMode="External"/><Relationship Id="rId71" Type="http://schemas.openxmlformats.org/officeDocument/2006/relationships/hyperlink" Target="https://wallmine.com/otc/elalf" TargetMode="External"/><Relationship Id="rId2" Type="http://schemas.openxmlformats.org/officeDocument/2006/relationships/hyperlink" Target="https://wallmine.com/screener?d=a&amp;fo=i%5B%5D&amp;i%5B%5D=224227&amp;o=e&amp;r=o" TargetMode="External"/><Relationship Id="rId29" Type="http://schemas.openxmlformats.org/officeDocument/2006/relationships/hyperlink" Target="https://wallmine.com/hkse/067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allmine.com/screener?d=a&amp;i%5B%5D=224255&amp;o=pc&amp;r=o" TargetMode="External"/><Relationship Id="rId18" Type="http://schemas.openxmlformats.org/officeDocument/2006/relationships/hyperlink" Target="https://wallmine.com/nyse/pac" TargetMode="External"/><Relationship Id="rId26" Type="http://schemas.openxmlformats.org/officeDocument/2006/relationships/hyperlink" Target="https://wallmine.com/nasdaq/aaww" TargetMode="External"/><Relationship Id="rId39" Type="http://schemas.openxmlformats.org/officeDocument/2006/relationships/hyperlink" Target="https://wallmine.com/nse/gvkpil" TargetMode="External"/><Relationship Id="rId21" Type="http://schemas.openxmlformats.org/officeDocument/2006/relationships/hyperlink" Target="https://wallmine.com/otc/aukny" TargetMode="External"/><Relationship Id="rId34" Type="http://schemas.openxmlformats.org/officeDocument/2006/relationships/hyperlink" Target="https://wallmine.com/hkse/1848" TargetMode="External"/><Relationship Id="rId42" Type="http://schemas.openxmlformats.org/officeDocument/2006/relationships/hyperlink" Target="https://wallmine.com/hkse/8620" TargetMode="External"/><Relationship Id="rId47" Type="http://schemas.openxmlformats.org/officeDocument/2006/relationships/hyperlink" Target="https://wallmine.com/otc/chhcf" TargetMode="External"/><Relationship Id="rId7" Type="http://schemas.openxmlformats.org/officeDocument/2006/relationships/hyperlink" Target="https://wallmine.com/screener?d=a&amp;i%5B%5D=224255&amp;o=ee&amp;r=o" TargetMode="External"/><Relationship Id="rId2" Type="http://schemas.openxmlformats.org/officeDocument/2006/relationships/hyperlink" Target="https://wallmine.com/screener?d=a&amp;i%5B%5D=224255&amp;o=e&amp;r=o" TargetMode="External"/><Relationship Id="rId16" Type="http://schemas.openxmlformats.org/officeDocument/2006/relationships/hyperlink" Target="https://wallmine.com/euronext/adp" TargetMode="External"/><Relationship Id="rId29" Type="http://schemas.openxmlformats.org/officeDocument/2006/relationships/hyperlink" Target="https://wallmine.com/nasdaq/atsg" TargetMode="External"/><Relationship Id="rId1" Type="http://schemas.openxmlformats.org/officeDocument/2006/relationships/hyperlink" Target="https://wallmine.com/screener?d=a&amp;i%5B%5D=224255&amp;o=n&amp;r=o" TargetMode="External"/><Relationship Id="rId6" Type="http://schemas.openxmlformats.org/officeDocument/2006/relationships/hyperlink" Target="https://wallmine.com/screener?d=a&amp;i%5B%5D=224255&amp;o=pe&amp;r=o" TargetMode="External"/><Relationship Id="rId11" Type="http://schemas.openxmlformats.org/officeDocument/2006/relationships/hyperlink" Target="https://wallmine.com/screener?d=a&amp;i%5B%5D=224255&amp;o=ed&amp;r=o" TargetMode="External"/><Relationship Id="rId24" Type="http://schemas.openxmlformats.org/officeDocument/2006/relationships/hyperlink" Target="https://wallmine.com/lse/sig" TargetMode="External"/><Relationship Id="rId32" Type="http://schemas.openxmlformats.org/officeDocument/2006/relationships/hyperlink" Target="https://wallmine.com/nasdaq/asle" TargetMode="External"/><Relationship Id="rId37" Type="http://schemas.openxmlformats.org/officeDocument/2006/relationships/hyperlink" Target="https://wallmine.com/lse/avap" TargetMode="External"/><Relationship Id="rId40" Type="http://schemas.openxmlformats.org/officeDocument/2006/relationships/hyperlink" Target="https://wallmine.com/bse/gvkpil" TargetMode="External"/><Relationship Id="rId45" Type="http://schemas.openxmlformats.org/officeDocument/2006/relationships/hyperlink" Target="https://wallmine.com/euronext/mlaae" TargetMode="External"/><Relationship Id="rId5" Type="http://schemas.openxmlformats.org/officeDocument/2006/relationships/hyperlink" Target="https://wallmine.com/screener?d=a&amp;i%5B%5D=224255&amp;o=eb&amp;r=o" TargetMode="External"/><Relationship Id="rId15" Type="http://schemas.openxmlformats.org/officeDocument/2006/relationships/hyperlink" Target="https://wallmine.com/otc/syddf" TargetMode="External"/><Relationship Id="rId23" Type="http://schemas.openxmlformats.org/officeDocument/2006/relationships/hyperlink" Target="https://wallmine.com/otc/flgzy" TargetMode="External"/><Relationship Id="rId28" Type="http://schemas.openxmlformats.org/officeDocument/2006/relationships/hyperlink" Target="https://wallmine.com/hkse/0694" TargetMode="External"/><Relationship Id="rId36" Type="http://schemas.openxmlformats.org/officeDocument/2006/relationships/hyperlink" Target="https://wallmine.com/lse/air" TargetMode="External"/><Relationship Id="rId10" Type="http://schemas.openxmlformats.org/officeDocument/2006/relationships/hyperlink" Target="https://wallmine.com/screener?d=a&amp;i%5B%5D=224255&amp;o=ito&amp;r=o" TargetMode="External"/><Relationship Id="rId19" Type="http://schemas.openxmlformats.org/officeDocument/2006/relationships/hyperlink" Target="https://wallmine.com/asx/aia" TargetMode="External"/><Relationship Id="rId31" Type="http://schemas.openxmlformats.org/officeDocument/2006/relationships/hyperlink" Target="https://wallmine.com/hkse/0357" TargetMode="External"/><Relationship Id="rId44" Type="http://schemas.openxmlformats.org/officeDocument/2006/relationships/hyperlink" Target="https://wallmine.com/bse/globalvect" TargetMode="External"/><Relationship Id="rId4" Type="http://schemas.openxmlformats.org/officeDocument/2006/relationships/hyperlink" Target="https://wallmine.com/screener?d=a&amp;i%5B%5D=224255&amp;o=m&amp;r=o" TargetMode="External"/><Relationship Id="rId9" Type="http://schemas.openxmlformats.org/officeDocument/2006/relationships/hyperlink" Target="https://wallmine.com/screener?d=a&amp;i%5B%5D=224255&amp;o=av&amp;r=o" TargetMode="External"/><Relationship Id="rId14" Type="http://schemas.openxmlformats.org/officeDocument/2006/relationships/hyperlink" Target="https://wallmine.com/asx/syd" TargetMode="External"/><Relationship Id="rId22" Type="http://schemas.openxmlformats.org/officeDocument/2006/relationships/hyperlink" Target="https://wallmine.com/hkse/2588" TargetMode="External"/><Relationship Id="rId27" Type="http://schemas.openxmlformats.org/officeDocument/2006/relationships/hyperlink" Target="https://wallmine.com/otc/bjchf" TargetMode="External"/><Relationship Id="rId30" Type="http://schemas.openxmlformats.org/officeDocument/2006/relationships/hyperlink" Target="https://wallmine.com/nyse/caap" TargetMode="External"/><Relationship Id="rId35" Type="http://schemas.openxmlformats.org/officeDocument/2006/relationships/hyperlink" Target="https://wallmine.com/nyse/era" TargetMode="External"/><Relationship Id="rId43" Type="http://schemas.openxmlformats.org/officeDocument/2006/relationships/hyperlink" Target="https://wallmine.com/nse/globalvect" TargetMode="External"/><Relationship Id="rId8" Type="http://schemas.openxmlformats.org/officeDocument/2006/relationships/hyperlink" Target="https://wallmine.com/screener?d=a&amp;i%5B%5D=224255&amp;o=d2e&amp;r=o" TargetMode="External"/><Relationship Id="rId3" Type="http://schemas.openxmlformats.org/officeDocument/2006/relationships/hyperlink" Target="https://wallmine.com/screener?d=a&amp;i%5B%5D=224255&amp;o=i&amp;r=o" TargetMode="External"/><Relationship Id="rId12" Type="http://schemas.openxmlformats.org/officeDocument/2006/relationships/hyperlink" Target="https://wallmine.com/screener?d=a&amp;i%5B%5D=224255&amp;o=p&amp;r=o" TargetMode="External"/><Relationship Id="rId17" Type="http://schemas.openxmlformats.org/officeDocument/2006/relationships/hyperlink" Target="https://wallmine.com/nyse/aer" TargetMode="External"/><Relationship Id="rId25" Type="http://schemas.openxmlformats.org/officeDocument/2006/relationships/hyperlink" Target="https://wallmine.com/nasdaq/omab" TargetMode="External"/><Relationship Id="rId33" Type="http://schemas.openxmlformats.org/officeDocument/2006/relationships/hyperlink" Target="https://wallmine.com/nyse/mic" TargetMode="External"/><Relationship Id="rId38" Type="http://schemas.openxmlformats.org/officeDocument/2006/relationships/hyperlink" Target="https://wallmine.com/bse/taalent" TargetMode="External"/><Relationship Id="rId46" Type="http://schemas.openxmlformats.org/officeDocument/2006/relationships/hyperlink" Target="https://wallmine.com/tsxv/pjt" TargetMode="External"/><Relationship Id="rId20" Type="http://schemas.openxmlformats.org/officeDocument/2006/relationships/hyperlink" Target="https://wallmine.com/nyse/asr" TargetMode="External"/><Relationship Id="rId41" Type="http://schemas.openxmlformats.org/officeDocument/2006/relationships/hyperlink" Target="https://wallmine.com/lse/gma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$RYAAY.xlsx" TargetMode="External"/><Relationship Id="rId3" Type="http://schemas.openxmlformats.org/officeDocument/2006/relationships/hyperlink" Target="&#163;JET2.xlsx" TargetMode="External"/><Relationship Id="rId7" Type="http://schemas.openxmlformats.org/officeDocument/2006/relationships/hyperlink" Target="$ATSG.xlsx" TargetMode="External"/><Relationship Id="rId2" Type="http://schemas.openxmlformats.org/officeDocument/2006/relationships/hyperlink" Target="&#163;EZJ.xlsx" TargetMode="External"/><Relationship Id="rId1" Type="http://schemas.openxmlformats.org/officeDocument/2006/relationships/hyperlink" Target="&#163;WIZZ.xlsx" TargetMode="External"/><Relationship Id="rId6" Type="http://schemas.openxmlformats.org/officeDocument/2006/relationships/hyperlink" Target="$INDIGO.xlsx" TargetMode="External"/><Relationship Id="rId11" Type="http://schemas.openxmlformats.org/officeDocument/2006/relationships/comments" Target="../comments1.xml"/><Relationship Id="rId5" Type="http://schemas.openxmlformats.org/officeDocument/2006/relationships/hyperlink" Target="$ALK.xlsx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&#163;IAG.xlsx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astern_Airways" TargetMode="External"/><Relationship Id="rId2" Type="http://schemas.openxmlformats.org/officeDocument/2006/relationships/hyperlink" Target="https://en.wikipedia.org/wiki/Virgin_Atlantic" TargetMode="External"/><Relationship Id="rId1" Type="http://schemas.openxmlformats.org/officeDocument/2006/relationships/hyperlink" Target="https://en.wikipedia.org/wiki/Flyb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7512-0CE1-D344-8E7F-E17D490186A2}">
  <sheetPr>
    <tabColor theme="7"/>
  </sheetPr>
  <dimension ref="A1:N66"/>
  <sheetViews>
    <sheetView workbookViewId="0">
      <selection activeCell="B6" sqref="B6:L6"/>
    </sheetView>
  </sheetViews>
  <sheetFormatPr defaultColWidth="11" defaultRowHeight="15.75" x14ac:dyDescent="0.25"/>
  <cols>
    <col min="1" max="1" width="10.875" style="20"/>
    <col min="2" max="2" width="42.625" bestFit="1" customWidth="1"/>
  </cols>
  <sheetData>
    <row r="1" spans="1:14" ht="16.5" x14ac:dyDescent="0.25">
      <c r="A1" s="1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6.5" x14ac:dyDescent="0.25">
      <c r="A2" s="19" t="s">
        <v>40</v>
      </c>
      <c r="B2" s="6" t="s">
        <v>41</v>
      </c>
      <c r="C2" s="21" t="s">
        <v>42</v>
      </c>
      <c r="D2" s="6" t="s">
        <v>43</v>
      </c>
      <c r="E2" s="7" t="s">
        <v>44</v>
      </c>
      <c r="F2" s="7" t="s">
        <v>45</v>
      </c>
      <c r="G2" s="8">
        <v>45.94</v>
      </c>
      <c r="H2" s="8">
        <v>43.69</v>
      </c>
      <c r="I2" s="8">
        <v>17.64</v>
      </c>
      <c r="J2" s="7" t="s">
        <v>46</v>
      </c>
      <c r="K2" s="9">
        <v>0.64759999999999995</v>
      </c>
      <c r="L2" s="10">
        <v>44756</v>
      </c>
      <c r="M2" s="6" t="s">
        <v>47</v>
      </c>
      <c r="N2" s="11">
        <v>-1.8700000000000001E-2</v>
      </c>
    </row>
    <row r="3" spans="1:14" ht="16.5" x14ac:dyDescent="0.25">
      <c r="A3" s="19" t="s">
        <v>48</v>
      </c>
      <c r="B3" s="6" t="s">
        <v>41</v>
      </c>
      <c r="C3" s="21" t="s">
        <v>49</v>
      </c>
      <c r="D3" s="6" t="s">
        <v>43</v>
      </c>
      <c r="E3" s="7" t="s">
        <v>50</v>
      </c>
      <c r="F3" s="7" t="s">
        <v>51</v>
      </c>
      <c r="G3" s="8">
        <v>51.16</v>
      </c>
      <c r="H3" s="8">
        <v>38.06</v>
      </c>
      <c r="I3" s="8">
        <v>17.64</v>
      </c>
      <c r="J3" s="8" t="s">
        <v>52</v>
      </c>
      <c r="K3" s="9">
        <v>0.66100000000000003</v>
      </c>
      <c r="L3" s="10">
        <v>44664</v>
      </c>
      <c r="M3" s="12">
        <v>39.119999999999997</v>
      </c>
      <c r="N3" s="11">
        <v>-1.49E-2</v>
      </c>
    </row>
    <row r="4" spans="1:14" ht="16.5" x14ac:dyDescent="0.25">
      <c r="A4" s="19" t="s">
        <v>53</v>
      </c>
      <c r="B4" s="6" t="s">
        <v>54</v>
      </c>
      <c r="C4" s="21" t="s">
        <v>49</v>
      </c>
      <c r="D4" s="6" t="s">
        <v>43</v>
      </c>
      <c r="E4" s="7" t="s">
        <v>55</v>
      </c>
      <c r="F4" s="7" t="s">
        <v>56</v>
      </c>
      <c r="G4" s="8">
        <v>43.53</v>
      </c>
      <c r="H4" s="8">
        <v>23.24</v>
      </c>
      <c r="I4" s="8">
        <v>2.4900000000000002</v>
      </c>
      <c r="J4" s="8">
        <v>785</v>
      </c>
      <c r="K4" s="9">
        <v>0.79059999999999997</v>
      </c>
      <c r="L4" s="10">
        <v>44671</v>
      </c>
      <c r="M4" s="12">
        <v>42.25</v>
      </c>
      <c r="N4" s="11">
        <v>-9.4999999999999998E-3</v>
      </c>
    </row>
    <row r="5" spans="1:14" ht="16.5" x14ac:dyDescent="0.25">
      <c r="A5" s="19" t="s">
        <v>57</v>
      </c>
      <c r="B5" s="6" t="s">
        <v>58</v>
      </c>
      <c r="C5" s="21" t="s">
        <v>42</v>
      </c>
      <c r="D5" s="6" t="s">
        <v>43</v>
      </c>
      <c r="E5" s="7" t="s">
        <v>59</v>
      </c>
      <c r="F5" s="7" t="s">
        <v>60</v>
      </c>
      <c r="G5" s="8">
        <v>45.33</v>
      </c>
      <c r="H5" s="8">
        <v>17.739999999999998</v>
      </c>
      <c r="I5" s="8">
        <v>2.4900000000000002</v>
      </c>
      <c r="J5" s="7" t="s">
        <v>61</v>
      </c>
      <c r="K5" s="9">
        <v>0.77129999999999999</v>
      </c>
      <c r="L5" s="10">
        <v>44770</v>
      </c>
      <c r="M5" s="6" t="s">
        <v>62</v>
      </c>
      <c r="N5" s="11">
        <v>-3.6799999999999999E-2</v>
      </c>
    </row>
    <row r="6" spans="1:14" ht="16.5" x14ac:dyDescent="0.25">
      <c r="A6" s="19" t="s">
        <v>63</v>
      </c>
      <c r="B6" s="6" t="s">
        <v>64</v>
      </c>
      <c r="C6" s="21" t="s">
        <v>65</v>
      </c>
      <c r="D6" s="6" t="s">
        <v>43</v>
      </c>
      <c r="E6" s="7" t="s">
        <v>66</v>
      </c>
      <c r="F6" s="6" t="s">
        <v>67</v>
      </c>
      <c r="G6" s="7">
        <v>16.739999999999998</v>
      </c>
      <c r="H6" s="6" t="s">
        <v>67</v>
      </c>
      <c r="I6" s="8">
        <v>1.65</v>
      </c>
      <c r="J6" s="7" t="s">
        <v>68</v>
      </c>
      <c r="K6" s="13">
        <v>0.4516</v>
      </c>
      <c r="L6" s="10">
        <v>44767</v>
      </c>
      <c r="M6" s="6" t="s">
        <v>69</v>
      </c>
      <c r="N6" s="11">
        <v>-2.86E-2</v>
      </c>
    </row>
    <row r="7" spans="1:14" ht="16.5" x14ac:dyDescent="0.25">
      <c r="A7" s="19" t="s">
        <v>70</v>
      </c>
      <c r="B7" s="6" t="s">
        <v>71</v>
      </c>
      <c r="C7" s="21" t="s">
        <v>72</v>
      </c>
      <c r="D7" s="6" t="s">
        <v>43</v>
      </c>
      <c r="E7" s="7" t="s">
        <v>73</v>
      </c>
      <c r="F7" s="14">
        <v>-171</v>
      </c>
      <c r="G7" s="6" t="s">
        <v>67</v>
      </c>
      <c r="H7" s="6" t="s">
        <v>67</v>
      </c>
      <c r="I7" s="8">
        <v>1.65</v>
      </c>
      <c r="J7" s="8" t="s">
        <v>74</v>
      </c>
      <c r="K7" s="13">
        <v>0.3901</v>
      </c>
      <c r="L7" s="6" t="s">
        <v>67</v>
      </c>
      <c r="M7" s="12">
        <v>14.414999999999999</v>
      </c>
      <c r="N7" s="9">
        <v>1.55E-2</v>
      </c>
    </row>
    <row r="8" spans="1:14" ht="16.5" x14ac:dyDescent="0.25">
      <c r="A8" s="19" t="s">
        <v>75</v>
      </c>
      <c r="B8" s="6" t="s">
        <v>71</v>
      </c>
      <c r="C8" s="21" t="s">
        <v>76</v>
      </c>
      <c r="D8" s="6" t="s">
        <v>43</v>
      </c>
      <c r="E8" s="7" t="s">
        <v>77</v>
      </c>
      <c r="F8" s="14">
        <v>-171</v>
      </c>
      <c r="G8" s="6" t="s">
        <v>67</v>
      </c>
      <c r="H8" s="6" t="s">
        <v>67</v>
      </c>
      <c r="I8" s="8">
        <v>1.65</v>
      </c>
      <c r="J8" s="7" t="s">
        <v>78</v>
      </c>
      <c r="K8" s="13">
        <v>0.29320000000000002</v>
      </c>
      <c r="L8" s="6" t="s">
        <v>67</v>
      </c>
      <c r="M8" s="12">
        <v>14.164999999999999</v>
      </c>
      <c r="N8" s="9">
        <v>1.11E-2</v>
      </c>
    </row>
    <row r="9" spans="1:14" ht="16.5" x14ac:dyDescent="0.25">
      <c r="A9" s="19" t="s">
        <v>75</v>
      </c>
      <c r="B9" s="6" t="s">
        <v>64</v>
      </c>
      <c r="C9" s="21" t="s">
        <v>49</v>
      </c>
      <c r="D9" s="6" t="s">
        <v>43</v>
      </c>
      <c r="E9" s="7" t="s">
        <v>79</v>
      </c>
      <c r="F9" s="15" t="s">
        <v>80</v>
      </c>
      <c r="G9" s="6" t="s">
        <v>67</v>
      </c>
      <c r="H9" s="8">
        <v>189.59</v>
      </c>
      <c r="I9" s="8">
        <v>1.65</v>
      </c>
      <c r="J9" s="8" t="s">
        <v>81</v>
      </c>
      <c r="K9" s="13">
        <v>0.435</v>
      </c>
      <c r="L9" s="6" t="s">
        <v>67</v>
      </c>
      <c r="M9" s="12">
        <v>14.135</v>
      </c>
      <c r="N9" s="9">
        <v>1.6199999999999999E-2</v>
      </c>
    </row>
    <row r="10" spans="1:14" ht="16.5" x14ac:dyDescent="0.25">
      <c r="A10" s="19" t="s">
        <v>82</v>
      </c>
      <c r="B10" s="6" t="s">
        <v>83</v>
      </c>
      <c r="C10" s="21" t="s">
        <v>84</v>
      </c>
      <c r="D10" s="6" t="s">
        <v>43</v>
      </c>
      <c r="E10" s="7" t="s">
        <v>85</v>
      </c>
      <c r="F10" s="8" t="s">
        <v>86</v>
      </c>
      <c r="G10" s="6" t="s">
        <v>67</v>
      </c>
      <c r="H10" s="6" t="s">
        <v>67</v>
      </c>
      <c r="I10" s="8">
        <v>3.79</v>
      </c>
      <c r="J10" s="8">
        <v>686</v>
      </c>
      <c r="K10" s="11">
        <v>0</v>
      </c>
      <c r="L10" s="6" t="s">
        <v>67</v>
      </c>
      <c r="M10" s="6" t="s">
        <v>87</v>
      </c>
      <c r="N10" s="9">
        <v>2.1499999999999998E-2</v>
      </c>
    </row>
    <row r="11" spans="1:14" ht="16.5" x14ac:dyDescent="0.25">
      <c r="A11" s="19">
        <v>753</v>
      </c>
      <c r="B11" s="6" t="s">
        <v>88</v>
      </c>
      <c r="C11" s="21" t="s">
        <v>89</v>
      </c>
      <c r="D11" s="6" t="s">
        <v>43</v>
      </c>
      <c r="E11" s="7" t="s">
        <v>90</v>
      </c>
      <c r="F11" s="8" t="s">
        <v>86</v>
      </c>
      <c r="G11" s="7">
        <v>10.95</v>
      </c>
      <c r="H11" s="6" t="s">
        <v>67</v>
      </c>
      <c r="I11" s="8">
        <v>3.86</v>
      </c>
      <c r="J11" s="7" t="s">
        <v>91</v>
      </c>
      <c r="K11" s="11">
        <v>7.9399999999999998E-2</v>
      </c>
      <c r="L11" s="6" t="s">
        <v>67</v>
      </c>
      <c r="M11" s="6" t="s">
        <v>92</v>
      </c>
      <c r="N11" s="9">
        <v>1.24E-2</v>
      </c>
    </row>
    <row r="12" spans="1:14" ht="16.5" x14ac:dyDescent="0.25">
      <c r="A12" s="19" t="s">
        <v>93</v>
      </c>
      <c r="B12" s="6" t="s">
        <v>94</v>
      </c>
      <c r="C12" s="21" t="s">
        <v>42</v>
      </c>
      <c r="D12" s="6" t="s">
        <v>43</v>
      </c>
      <c r="E12" s="7" t="s">
        <v>95</v>
      </c>
      <c r="F12" s="8" t="s">
        <v>96</v>
      </c>
      <c r="G12" s="6" t="s">
        <v>67</v>
      </c>
      <c r="H12" s="6" t="s">
        <v>67</v>
      </c>
      <c r="I12" s="8">
        <v>12.56</v>
      </c>
      <c r="J12" s="7" t="s">
        <v>97</v>
      </c>
      <c r="K12" s="9">
        <v>0.58950000000000002</v>
      </c>
      <c r="L12" s="10">
        <v>44669</v>
      </c>
      <c r="M12" s="6" t="s">
        <v>98</v>
      </c>
      <c r="N12" s="11">
        <v>-2.93E-2</v>
      </c>
    </row>
    <row r="13" spans="1:14" ht="16.5" x14ac:dyDescent="0.25">
      <c r="A13" s="19" t="s">
        <v>93</v>
      </c>
      <c r="B13" s="6" t="s">
        <v>99</v>
      </c>
      <c r="C13" s="21" t="s">
        <v>65</v>
      </c>
      <c r="D13" s="6" t="s">
        <v>43</v>
      </c>
      <c r="E13" s="7" t="s">
        <v>95</v>
      </c>
      <c r="F13" s="8" t="s">
        <v>100</v>
      </c>
      <c r="G13" s="6" t="s">
        <v>67</v>
      </c>
      <c r="H13" s="6" t="s">
        <v>67</v>
      </c>
      <c r="I13" s="8">
        <v>12.56</v>
      </c>
      <c r="J13" s="7" t="s">
        <v>101</v>
      </c>
      <c r="K13" s="9">
        <v>0.5917</v>
      </c>
      <c r="L13" s="10">
        <v>44762</v>
      </c>
      <c r="M13" s="6" t="s">
        <v>102</v>
      </c>
      <c r="N13" s="11">
        <v>-2.2499999999999999E-2</v>
      </c>
    </row>
    <row r="14" spans="1:14" ht="16.5" x14ac:dyDescent="0.25">
      <c r="A14" s="19" t="s">
        <v>103</v>
      </c>
      <c r="B14" s="6" t="s">
        <v>104</v>
      </c>
      <c r="C14" s="21" t="s">
        <v>49</v>
      </c>
      <c r="D14" s="6" t="s">
        <v>43</v>
      </c>
      <c r="E14" s="7" t="s">
        <v>105</v>
      </c>
      <c r="F14" s="8" t="s">
        <v>96</v>
      </c>
      <c r="G14" s="6" t="s">
        <v>67</v>
      </c>
      <c r="H14" s="6" t="s">
        <v>67</v>
      </c>
      <c r="I14" s="8">
        <v>12.56</v>
      </c>
      <c r="J14" s="8" t="s">
        <v>106</v>
      </c>
      <c r="K14" s="9">
        <v>0.58950000000000002</v>
      </c>
      <c r="L14" s="10">
        <v>44669</v>
      </c>
      <c r="M14" s="12">
        <v>44.515000000000001</v>
      </c>
      <c r="N14" s="11">
        <v>-1.2200000000000001E-2</v>
      </c>
    </row>
    <row r="15" spans="1:14" ht="16.5" x14ac:dyDescent="0.25">
      <c r="A15" s="19">
        <v>1055</v>
      </c>
      <c r="B15" s="6" t="s">
        <v>107</v>
      </c>
      <c r="C15" s="21" t="s">
        <v>89</v>
      </c>
      <c r="D15" s="6" t="s">
        <v>43</v>
      </c>
      <c r="E15" s="7" t="s">
        <v>108</v>
      </c>
      <c r="F15" s="8" t="s">
        <v>109</v>
      </c>
      <c r="G15" s="7">
        <v>17.61</v>
      </c>
      <c r="H15" s="6" t="s">
        <v>67</v>
      </c>
      <c r="I15" s="8">
        <v>3.76</v>
      </c>
      <c r="J15" s="7" t="s">
        <v>110</v>
      </c>
      <c r="K15" s="13">
        <v>0.14680000000000001</v>
      </c>
      <c r="L15" s="6" t="s">
        <v>67</v>
      </c>
      <c r="M15" s="6" t="s">
        <v>111</v>
      </c>
      <c r="N15" s="11">
        <v>-9.1999999999999998E-3</v>
      </c>
    </row>
    <row r="16" spans="1:14" ht="16.5" x14ac:dyDescent="0.25">
      <c r="A16" s="19" t="s">
        <v>112</v>
      </c>
      <c r="B16" s="6" t="s">
        <v>113</v>
      </c>
      <c r="C16" s="21" t="s">
        <v>42</v>
      </c>
      <c r="D16" s="6" t="s">
        <v>43</v>
      </c>
      <c r="E16" s="7" t="s">
        <v>114</v>
      </c>
      <c r="F16" s="6" t="s">
        <v>67</v>
      </c>
      <c r="G16" s="7">
        <v>4.28</v>
      </c>
      <c r="H16" s="6" t="s">
        <v>67</v>
      </c>
      <c r="I16" s="8">
        <v>3.53</v>
      </c>
      <c r="J16" s="8" t="s">
        <v>115</v>
      </c>
      <c r="K16" s="11">
        <v>7.0000000000000001E-3</v>
      </c>
      <c r="L16" s="10">
        <v>44799</v>
      </c>
      <c r="M16" s="6" t="s">
        <v>116</v>
      </c>
      <c r="N16" s="11">
        <v>-4.4900000000000002E-2</v>
      </c>
    </row>
    <row r="17" spans="1:14" ht="16.5" x14ac:dyDescent="0.25">
      <c r="A17" s="19">
        <v>670</v>
      </c>
      <c r="B17" s="6" t="s">
        <v>117</v>
      </c>
      <c r="C17" s="21" t="s">
        <v>89</v>
      </c>
      <c r="D17" s="6" t="s">
        <v>43</v>
      </c>
      <c r="E17" s="7" t="s">
        <v>118</v>
      </c>
      <c r="F17" s="8" t="s">
        <v>119</v>
      </c>
      <c r="G17" s="7">
        <v>11.89</v>
      </c>
      <c r="H17" s="6" t="s">
        <v>67</v>
      </c>
      <c r="I17" s="8">
        <v>4.3899999999999997</v>
      </c>
      <c r="J17" s="7" t="s">
        <v>120</v>
      </c>
      <c r="K17" s="11">
        <v>6.7599999999999993E-2</v>
      </c>
      <c r="L17" s="6" t="s">
        <v>67</v>
      </c>
      <c r="M17" s="6" t="s">
        <v>121</v>
      </c>
      <c r="N17" s="9">
        <v>7.1999999999999998E-3</v>
      </c>
    </row>
    <row r="18" spans="1:14" ht="16.5" x14ac:dyDescent="0.25">
      <c r="A18" s="19" t="s">
        <v>122</v>
      </c>
      <c r="B18" s="6" t="s">
        <v>123</v>
      </c>
      <c r="C18" s="21" t="s">
        <v>49</v>
      </c>
      <c r="D18" s="6" t="s">
        <v>43</v>
      </c>
      <c r="E18" s="7" t="s">
        <v>124</v>
      </c>
      <c r="F18" s="8" t="s">
        <v>125</v>
      </c>
      <c r="G18" s="6" t="s">
        <v>67</v>
      </c>
      <c r="H18" s="6" t="s">
        <v>67</v>
      </c>
      <c r="I18" s="7">
        <v>-10.06</v>
      </c>
      <c r="J18" s="8" t="s">
        <v>126</v>
      </c>
      <c r="K18" s="9">
        <v>0.55430000000000001</v>
      </c>
      <c r="L18" s="10">
        <v>44671</v>
      </c>
      <c r="M18" s="12">
        <v>16.585999999999999</v>
      </c>
      <c r="N18" s="11">
        <v>-2E-3</v>
      </c>
    </row>
    <row r="19" spans="1:14" ht="16.5" x14ac:dyDescent="0.25">
      <c r="A19" s="19" t="s">
        <v>127</v>
      </c>
      <c r="B19" s="6" t="s">
        <v>128</v>
      </c>
      <c r="C19" s="21" t="s">
        <v>42</v>
      </c>
      <c r="D19" s="6" t="s">
        <v>43</v>
      </c>
      <c r="E19" s="7" t="s">
        <v>129</v>
      </c>
      <c r="F19" s="6" t="s">
        <v>67</v>
      </c>
      <c r="G19" s="7">
        <v>4.13</v>
      </c>
      <c r="H19" s="6" t="s">
        <v>67</v>
      </c>
      <c r="I19" s="8">
        <v>4.51</v>
      </c>
      <c r="J19" s="8" t="s">
        <v>130</v>
      </c>
      <c r="K19" s="11">
        <v>1.9E-3</v>
      </c>
      <c r="L19" s="6" t="s">
        <v>67</v>
      </c>
      <c r="M19" s="6" t="s">
        <v>131</v>
      </c>
      <c r="N19" s="11">
        <v>-2.5399999999999999E-2</v>
      </c>
    </row>
    <row r="20" spans="1:14" ht="16.5" x14ac:dyDescent="0.25">
      <c r="A20" s="19" t="s">
        <v>132</v>
      </c>
      <c r="B20" s="6" t="s">
        <v>133</v>
      </c>
      <c r="C20" s="21" t="s">
        <v>65</v>
      </c>
      <c r="D20" s="6" t="s">
        <v>43</v>
      </c>
      <c r="E20" s="7" t="s">
        <v>134</v>
      </c>
      <c r="F20" s="8" t="s">
        <v>135</v>
      </c>
      <c r="G20" s="6" t="s">
        <v>67</v>
      </c>
      <c r="H20" s="6" t="s">
        <v>67</v>
      </c>
      <c r="I20" s="7">
        <v>-10.06</v>
      </c>
      <c r="J20" s="7" t="s">
        <v>136</v>
      </c>
      <c r="K20" s="9">
        <v>0.55430000000000001</v>
      </c>
      <c r="L20" s="10">
        <v>44763</v>
      </c>
      <c r="M20" s="6" t="s">
        <v>137</v>
      </c>
      <c r="N20" s="11">
        <v>-2.07E-2</v>
      </c>
    </row>
    <row r="21" spans="1:14" ht="16.5" x14ac:dyDescent="0.25">
      <c r="A21" s="19" t="s">
        <v>138</v>
      </c>
      <c r="B21" s="6" t="s">
        <v>139</v>
      </c>
      <c r="C21" s="21" t="s">
        <v>140</v>
      </c>
      <c r="D21" s="6" t="s">
        <v>43</v>
      </c>
      <c r="E21" s="7" t="s">
        <v>141</v>
      </c>
      <c r="F21" s="8" t="s">
        <v>142</v>
      </c>
      <c r="G21" s="6" t="s">
        <v>67</v>
      </c>
      <c r="H21" s="6" t="s">
        <v>67</v>
      </c>
      <c r="I21" s="8">
        <v>409.03</v>
      </c>
      <c r="J21" s="7" t="s">
        <v>143</v>
      </c>
      <c r="K21" s="13">
        <v>0.1454</v>
      </c>
      <c r="L21" s="6" t="s">
        <v>67</v>
      </c>
      <c r="M21" s="6" t="s">
        <v>144</v>
      </c>
      <c r="N21" s="9">
        <v>4.0000000000000001E-3</v>
      </c>
    </row>
    <row r="22" spans="1:14" ht="16.5" x14ac:dyDescent="0.25">
      <c r="A22" s="19" t="s">
        <v>145</v>
      </c>
      <c r="B22" s="6" t="s">
        <v>146</v>
      </c>
      <c r="C22" s="21" t="s">
        <v>49</v>
      </c>
      <c r="D22" s="6" t="s">
        <v>43</v>
      </c>
      <c r="E22" s="7" t="s">
        <v>147</v>
      </c>
      <c r="F22" s="14">
        <v>-25</v>
      </c>
      <c r="G22" s="6" t="s">
        <v>67</v>
      </c>
      <c r="H22" s="6" t="s">
        <v>67</v>
      </c>
      <c r="I22" s="8">
        <v>8.5500000000000007</v>
      </c>
      <c r="J22" s="7" t="s">
        <v>148</v>
      </c>
      <c r="K22" s="13">
        <v>0.17899999999999999</v>
      </c>
      <c r="L22" s="10">
        <v>44678</v>
      </c>
      <c r="M22" s="12">
        <v>6.7640000000000002</v>
      </c>
      <c r="N22" s="11">
        <v>-2.9700000000000001E-2</v>
      </c>
    </row>
    <row r="23" spans="1:14" ht="16.5" x14ac:dyDescent="0.25">
      <c r="A23" s="19" t="s">
        <v>138</v>
      </c>
      <c r="B23" s="6" t="s">
        <v>139</v>
      </c>
      <c r="C23" s="21" t="s">
        <v>149</v>
      </c>
      <c r="D23" s="6" t="s">
        <v>43</v>
      </c>
      <c r="E23" s="7" t="s">
        <v>150</v>
      </c>
      <c r="F23" s="8" t="s">
        <v>151</v>
      </c>
      <c r="G23" s="6" t="s">
        <v>67</v>
      </c>
      <c r="H23" s="6" t="s">
        <v>67</v>
      </c>
      <c r="I23" s="8">
        <v>6.17</v>
      </c>
      <c r="J23" s="8" t="s">
        <v>152</v>
      </c>
      <c r="K23" s="13">
        <v>0.16120000000000001</v>
      </c>
      <c r="L23" s="6" t="s">
        <v>67</v>
      </c>
      <c r="M23" s="6" t="s">
        <v>153</v>
      </c>
      <c r="N23" s="11">
        <v>-7.1000000000000004E-3</v>
      </c>
    </row>
    <row r="24" spans="1:14" ht="16.5" x14ac:dyDescent="0.25">
      <c r="A24" s="19" t="s">
        <v>12</v>
      </c>
      <c r="B24" s="6" t="s">
        <v>154</v>
      </c>
      <c r="C24" s="21" t="s">
        <v>72</v>
      </c>
      <c r="D24" s="6" t="s">
        <v>43</v>
      </c>
      <c r="E24" s="7" t="s">
        <v>155</v>
      </c>
      <c r="F24" s="14">
        <v>-2.25</v>
      </c>
      <c r="G24" s="6" t="s">
        <v>67</v>
      </c>
      <c r="H24" s="6" t="s">
        <v>67</v>
      </c>
      <c r="I24" s="8">
        <v>39.950000000000003</v>
      </c>
      <c r="J24" s="7" t="s">
        <v>156</v>
      </c>
      <c r="K24" s="13">
        <v>0.1384</v>
      </c>
      <c r="L24" s="6" t="s">
        <v>67</v>
      </c>
      <c r="M24" s="6" t="s">
        <v>157</v>
      </c>
      <c r="N24" s="11">
        <v>-4.53E-2</v>
      </c>
    </row>
    <row r="25" spans="1:14" ht="16.5" x14ac:dyDescent="0.25">
      <c r="A25" s="19" t="s">
        <v>158</v>
      </c>
      <c r="B25" s="6" t="s">
        <v>154</v>
      </c>
      <c r="C25" s="21" t="s">
        <v>84</v>
      </c>
      <c r="D25" s="6" t="s">
        <v>43</v>
      </c>
      <c r="E25" s="7" t="s">
        <v>159</v>
      </c>
      <c r="F25" s="14">
        <v>-2.25</v>
      </c>
      <c r="G25" s="6" t="s">
        <v>67</v>
      </c>
      <c r="H25" s="6" t="s">
        <v>67</v>
      </c>
      <c r="I25" s="8">
        <v>39.950000000000003</v>
      </c>
      <c r="J25" s="8" t="s">
        <v>160</v>
      </c>
      <c r="K25" s="11">
        <v>1E-4</v>
      </c>
      <c r="L25" s="6" t="s">
        <v>67</v>
      </c>
      <c r="M25" s="6" t="s">
        <v>161</v>
      </c>
      <c r="N25" s="11">
        <v>-2.4500000000000001E-2</v>
      </c>
    </row>
    <row r="26" spans="1:14" ht="16.5" x14ac:dyDescent="0.25">
      <c r="A26" s="19" t="s">
        <v>162</v>
      </c>
      <c r="B26" s="6" t="s">
        <v>163</v>
      </c>
      <c r="C26" s="21" t="s">
        <v>164</v>
      </c>
      <c r="D26" s="6" t="s">
        <v>43</v>
      </c>
      <c r="E26" s="7" t="s">
        <v>165</v>
      </c>
      <c r="F26" s="8" t="e" cm="1" vm="1">
        <f t="array" ref="F26">-_FV(AUD$353,"00")</f>
        <v>#VALUE!</v>
      </c>
      <c r="G26" s="6" t="s">
        <v>67</v>
      </c>
      <c r="H26" s="6" t="s">
        <v>67</v>
      </c>
      <c r="I26" s="8">
        <v>39.47</v>
      </c>
      <c r="J26" s="7" t="s">
        <v>166</v>
      </c>
      <c r="K26" s="13">
        <v>0.1694</v>
      </c>
      <c r="L26" s="6" t="s">
        <v>67</v>
      </c>
      <c r="M26" s="6" t="s">
        <v>167</v>
      </c>
      <c r="N26" s="11">
        <v>-3.1E-2</v>
      </c>
    </row>
    <row r="27" spans="1:14" ht="16.5" x14ac:dyDescent="0.25">
      <c r="A27" s="19">
        <v>293</v>
      </c>
      <c r="B27" s="6" t="s">
        <v>168</v>
      </c>
      <c r="C27" s="21" t="s">
        <v>89</v>
      </c>
      <c r="D27" s="6" t="s">
        <v>43</v>
      </c>
      <c r="E27" s="7" t="s">
        <v>169</v>
      </c>
      <c r="F27" s="7" t="s">
        <v>170</v>
      </c>
      <c r="G27" s="7">
        <v>19.07</v>
      </c>
      <c r="H27" s="8">
        <v>18.989999999999998</v>
      </c>
      <c r="I27" s="8">
        <v>1.72</v>
      </c>
      <c r="J27" s="7" t="s">
        <v>171</v>
      </c>
      <c r="K27" s="11">
        <v>4.2099999999999999E-2</v>
      </c>
      <c r="L27" s="10">
        <v>44783</v>
      </c>
      <c r="M27" s="6" t="s">
        <v>172</v>
      </c>
      <c r="N27" s="11">
        <v>-1.09E-2</v>
      </c>
    </row>
    <row r="28" spans="1:14" ht="16.5" x14ac:dyDescent="0.25">
      <c r="A28" s="19" t="s">
        <v>173</v>
      </c>
      <c r="B28" s="6" t="s">
        <v>174</v>
      </c>
      <c r="C28" s="21" t="s">
        <v>84</v>
      </c>
      <c r="D28" s="6" t="s">
        <v>43</v>
      </c>
      <c r="E28" s="7" t="s">
        <v>175</v>
      </c>
      <c r="F28" s="7" t="s">
        <v>170</v>
      </c>
      <c r="G28" s="6" t="s">
        <v>67</v>
      </c>
      <c r="H28" s="8">
        <v>18.88</v>
      </c>
      <c r="I28" s="8">
        <v>2.36</v>
      </c>
      <c r="J28" s="8" t="s">
        <v>176</v>
      </c>
      <c r="K28" s="11">
        <v>0</v>
      </c>
      <c r="L28" s="6" t="s">
        <v>67</v>
      </c>
      <c r="M28" s="6" t="s">
        <v>177</v>
      </c>
      <c r="N28" s="9">
        <v>4.7399999999999998E-2</v>
      </c>
    </row>
    <row r="29" spans="1:14" ht="16.5" x14ac:dyDescent="0.25">
      <c r="A29" s="19" t="s">
        <v>178</v>
      </c>
      <c r="B29" s="6" t="s">
        <v>179</v>
      </c>
      <c r="C29" s="21" t="s">
        <v>42</v>
      </c>
      <c r="D29" s="6" t="s">
        <v>43</v>
      </c>
      <c r="E29" s="7" t="s">
        <v>180</v>
      </c>
      <c r="F29" s="7" t="s">
        <v>181</v>
      </c>
      <c r="G29" s="15">
        <v>12.52</v>
      </c>
      <c r="H29" s="15">
        <v>9.1999999999999993</v>
      </c>
      <c r="I29" s="8">
        <v>2.67</v>
      </c>
      <c r="J29" s="7" t="s">
        <v>182</v>
      </c>
      <c r="K29" s="9">
        <v>0.80210000000000004</v>
      </c>
      <c r="L29" s="10">
        <v>44763</v>
      </c>
      <c r="M29" s="6" t="s">
        <v>183</v>
      </c>
      <c r="N29" s="11">
        <v>-3.04E-2</v>
      </c>
    </row>
    <row r="30" spans="1:14" ht="16.5" x14ac:dyDescent="0.25">
      <c r="A30" s="19" t="s">
        <v>184</v>
      </c>
      <c r="B30" s="6" t="s">
        <v>185</v>
      </c>
      <c r="C30" s="21" t="s">
        <v>186</v>
      </c>
      <c r="D30" s="6" t="s">
        <v>43</v>
      </c>
      <c r="E30" s="7" t="s">
        <v>187</v>
      </c>
      <c r="F30" s="8" t="e" cm="1" vm="2">
        <f t="array" ref="F30">-_FV(#REF!,"52")</f>
        <v>#VALUE!</v>
      </c>
      <c r="G30" s="6" t="s">
        <v>67</v>
      </c>
      <c r="H30" s="6" t="s">
        <v>67</v>
      </c>
      <c r="I30" s="16">
        <v>3400.56</v>
      </c>
      <c r="J30" s="7" t="s">
        <v>188</v>
      </c>
      <c r="K30" s="13">
        <v>0.2258</v>
      </c>
      <c r="L30" s="6" t="s">
        <v>67</v>
      </c>
      <c r="M30" s="6" t="s">
        <v>189</v>
      </c>
      <c r="N30" s="9">
        <v>1.5299999999999999E-2</v>
      </c>
    </row>
    <row r="31" spans="1:14" ht="16.5" x14ac:dyDescent="0.25">
      <c r="A31" s="19" t="s">
        <v>11</v>
      </c>
      <c r="B31" s="6" t="s">
        <v>14</v>
      </c>
      <c r="C31" s="21" t="s">
        <v>72</v>
      </c>
      <c r="D31" s="6" t="s">
        <v>43</v>
      </c>
      <c r="E31" s="7" t="s">
        <v>190</v>
      </c>
      <c r="F31" s="17">
        <v>-772</v>
      </c>
      <c r="G31" s="6" t="s">
        <v>67</v>
      </c>
      <c r="H31" s="6" t="s">
        <v>67</v>
      </c>
      <c r="I31" s="8">
        <v>2.7</v>
      </c>
      <c r="J31" s="7" t="s">
        <v>191</v>
      </c>
      <c r="K31" s="13">
        <v>0.4672</v>
      </c>
      <c r="L31" s="6" t="s">
        <v>67</v>
      </c>
      <c r="M31" s="6" t="s">
        <v>192</v>
      </c>
      <c r="N31" s="11">
        <v>-3.85E-2</v>
      </c>
    </row>
    <row r="32" spans="1:14" ht="16.5" x14ac:dyDescent="0.25">
      <c r="A32" s="19" t="s">
        <v>10</v>
      </c>
      <c r="B32" s="6" t="s">
        <v>13</v>
      </c>
      <c r="C32" s="21" t="s">
        <v>72</v>
      </c>
      <c r="D32" s="6" t="s">
        <v>43</v>
      </c>
      <c r="E32" s="7" t="s">
        <v>193</v>
      </c>
      <c r="F32" s="14">
        <v>-377.7</v>
      </c>
      <c r="G32" s="6" t="s">
        <v>67</v>
      </c>
      <c r="H32" s="6" t="s">
        <v>67</v>
      </c>
      <c r="I32" s="8">
        <v>4.2</v>
      </c>
      <c r="J32" s="7" t="s">
        <v>194</v>
      </c>
      <c r="K32" s="9">
        <v>0.54359999999999997</v>
      </c>
      <c r="L32" s="6" t="s">
        <v>67</v>
      </c>
      <c r="M32" s="6" t="s">
        <v>195</v>
      </c>
      <c r="N32" s="11">
        <v>-6.9500000000000006E-2</v>
      </c>
    </row>
    <row r="33" spans="1:14" ht="16.5" x14ac:dyDescent="0.25">
      <c r="A33" s="19" t="s">
        <v>196</v>
      </c>
      <c r="B33" s="6" t="s">
        <v>197</v>
      </c>
      <c r="C33" s="21" t="s">
        <v>49</v>
      </c>
      <c r="D33" s="6" t="s">
        <v>43</v>
      </c>
      <c r="E33" s="7" t="s">
        <v>198</v>
      </c>
      <c r="F33" s="8" t="s">
        <v>199</v>
      </c>
      <c r="G33" s="6" t="s">
        <v>67</v>
      </c>
      <c r="H33" s="6" t="s">
        <v>67</v>
      </c>
      <c r="I33" s="8">
        <v>2.54</v>
      </c>
      <c r="J33" s="8" t="s">
        <v>200</v>
      </c>
      <c r="K33" s="9">
        <v>0.79769999999999996</v>
      </c>
      <c r="L33" s="10">
        <v>44676</v>
      </c>
      <c r="M33" s="12">
        <v>10.118</v>
      </c>
      <c r="N33" s="9">
        <v>7.5399999999999995E-2</v>
      </c>
    </row>
    <row r="34" spans="1:14" ht="16.5" x14ac:dyDescent="0.25">
      <c r="A34" s="19" t="s">
        <v>201</v>
      </c>
      <c r="B34" s="6" t="s">
        <v>202</v>
      </c>
      <c r="C34" s="21" t="s">
        <v>65</v>
      </c>
      <c r="D34" s="6" t="s">
        <v>43</v>
      </c>
      <c r="E34" s="7" t="s">
        <v>203</v>
      </c>
      <c r="F34" s="8" t="s">
        <v>204</v>
      </c>
      <c r="G34" s="6" t="s">
        <v>67</v>
      </c>
      <c r="H34" s="6" t="s">
        <v>67</v>
      </c>
      <c r="I34" s="8">
        <v>2.54</v>
      </c>
      <c r="J34" s="7" t="s">
        <v>205</v>
      </c>
      <c r="K34" s="9">
        <v>0.81630000000000003</v>
      </c>
      <c r="L34" s="10">
        <v>44768</v>
      </c>
      <c r="M34" s="6" t="s">
        <v>206</v>
      </c>
      <c r="N34" s="11">
        <v>-9.5999999999999992E-3</v>
      </c>
    </row>
    <row r="35" spans="1:14" ht="16.5" x14ac:dyDescent="0.25">
      <c r="A35" s="19" t="s">
        <v>207</v>
      </c>
      <c r="B35" s="6" t="s">
        <v>208</v>
      </c>
      <c r="C35" s="21" t="s">
        <v>76</v>
      </c>
      <c r="D35" s="6" t="s">
        <v>43</v>
      </c>
      <c r="E35" s="7" t="s">
        <v>209</v>
      </c>
      <c r="F35" s="14">
        <v>-247</v>
      </c>
      <c r="G35" s="6" t="s">
        <v>67</v>
      </c>
      <c r="H35" s="6" t="s">
        <v>67</v>
      </c>
      <c r="I35" s="7">
        <v>-4.95</v>
      </c>
      <c r="J35" s="7" t="s">
        <v>210</v>
      </c>
      <c r="K35" s="13">
        <v>0.1099</v>
      </c>
      <c r="L35" s="6" t="s">
        <v>67</v>
      </c>
      <c r="M35" s="12">
        <v>1.798</v>
      </c>
      <c r="N35" s="11">
        <v>-1.61E-2</v>
      </c>
    </row>
    <row r="36" spans="1:14" ht="16.5" x14ac:dyDescent="0.25">
      <c r="A36" s="19" t="s">
        <v>211</v>
      </c>
      <c r="B36" s="6" t="s">
        <v>212</v>
      </c>
      <c r="C36" s="21" t="s">
        <v>42</v>
      </c>
      <c r="D36" s="6" t="s">
        <v>43</v>
      </c>
      <c r="E36" s="7" t="s">
        <v>213</v>
      </c>
      <c r="F36" s="7" t="s">
        <v>214</v>
      </c>
      <c r="G36" s="8">
        <v>33.75</v>
      </c>
      <c r="H36" s="7">
        <v>5.3</v>
      </c>
      <c r="I36" s="8">
        <v>2.27</v>
      </c>
      <c r="J36" s="15" t="s">
        <v>215</v>
      </c>
      <c r="K36" s="9">
        <v>1</v>
      </c>
      <c r="L36" s="10">
        <v>44776</v>
      </c>
      <c r="M36" s="6" t="s">
        <v>216</v>
      </c>
      <c r="N36" s="9">
        <v>2.5000000000000001E-3</v>
      </c>
    </row>
    <row r="37" spans="1:14" ht="16.5" x14ac:dyDescent="0.25">
      <c r="A37" s="19" t="s">
        <v>217</v>
      </c>
      <c r="B37" s="6" t="s">
        <v>218</v>
      </c>
      <c r="C37" s="21" t="s">
        <v>65</v>
      </c>
      <c r="D37" s="6" t="s">
        <v>43</v>
      </c>
      <c r="E37" s="7" t="s">
        <v>219</v>
      </c>
      <c r="F37" s="7" t="s">
        <v>220</v>
      </c>
      <c r="G37" s="7">
        <v>19</v>
      </c>
      <c r="H37" s="15">
        <v>9.4</v>
      </c>
      <c r="I37" s="8">
        <v>2.2599999999999998</v>
      </c>
      <c r="J37" s="15" t="s">
        <v>221</v>
      </c>
      <c r="K37" s="9">
        <v>0.88719999999999999</v>
      </c>
      <c r="L37" s="10">
        <v>44769</v>
      </c>
      <c r="M37" s="6" t="s">
        <v>222</v>
      </c>
      <c r="N37" s="11">
        <v>-4.1000000000000002E-2</v>
      </c>
    </row>
    <row r="38" spans="1:14" ht="16.5" x14ac:dyDescent="0.25">
      <c r="A38" s="19" t="s">
        <v>223</v>
      </c>
      <c r="B38" s="6" t="s">
        <v>208</v>
      </c>
      <c r="C38" s="21" t="s">
        <v>84</v>
      </c>
      <c r="D38" s="6" t="s">
        <v>43</v>
      </c>
      <c r="E38" s="7" t="s">
        <v>224</v>
      </c>
      <c r="F38" s="14">
        <v>-247</v>
      </c>
      <c r="G38" s="6" t="s">
        <v>67</v>
      </c>
      <c r="H38" s="6" t="s">
        <v>67</v>
      </c>
      <c r="I38" s="7">
        <v>-9.02</v>
      </c>
      <c r="J38" s="8" t="s">
        <v>225</v>
      </c>
      <c r="K38" s="11">
        <v>1.5299999999999999E-2</v>
      </c>
      <c r="L38" s="6" t="s">
        <v>67</v>
      </c>
      <c r="M38" s="6" t="s">
        <v>226</v>
      </c>
      <c r="N38" s="9">
        <v>0</v>
      </c>
    </row>
    <row r="39" spans="1:14" ht="16.5" x14ac:dyDescent="0.25">
      <c r="A39" s="19" t="s">
        <v>227</v>
      </c>
      <c r="B39" s="6" t="s">
        <v>228</v>
      </c>
      <c r="C39" s="21" t="s">
        <v>49</v>
      </c>
      <c r="D39" s="6" t="s">
        <v>43</v>
      </c>
      <c r="E39" s="7" t="s">
        <v>229</v>
      </c>
      <c r="F39" s="8" t="s">
        <v>230</v>
      </c>
      <c r="G39" s="6" t="s">
        <v>67</v>
      </c>
      <c r="H39" s="6" t="s">
        <v>67</v>
      </c>
      <c r="I39" s="8">
        <v>3.04</v>
      </c>
      <c r="J39" s="8">
        <v>680</v>
      </c>
      <c r="K39" s="9">
        <v>0.68369999999999997</v>
      </c>
      <c r="L39" s="10">
        <v>44670</v>
      </c>
      <c r="M39" s="12">
        <v>19.096</v>
      </c>
      <c r="N39" s="11">
        <v>-1.8200000000000001E-2</v>
      </c>
    </row>
    <row r="40" spans="1:14" ht="16.5" x14ac:dyDescent="0.25">
      <c r="A40" s="19" t="s">
        <v>231</v>
      </c>
      <c r="B40" s="6" t="s">
        <v>232</v>
      </c>
      <c r="C40" s="21" t="s">
        <v>65</v>
      </c>
      <c r="D40" s="6" t="s">
        <v>43</v>
      </c>
      <c r="E40" s="7" t="s">
        <v>233</v>
      </c>
      <c r="F40" s="8" t="s">
        <v>234</v>
      </c>
      <c r="G40" s="6" t="s">
        <v>67</v>
      </c>
      <c r="H40" s="6" t="s">
        <v>67</v>
      </c>
      <c r="I40" s="8">
        <v>3.04</v>
      </c>
      <c r="J40" s="7" t="s">
        <v>235</v>
      </c>
      <c r="K40" s="9">
        <v>0.63200000000000001</v>
      </c>
      <c r="L40" s="10">
        <v>44768</v>
      </c>
      <c r="M40" s="6" t="s">
        <v>236</v>
      </c>
      <c r="N40" s="9">
        <v>1.84E-2</v>
      </c>
    </row>
    <row r="41" spans="1:14" ht="16.5" x14ac:dyDescent="0.25">
      <c r="A41" s="19" t="s">
        <v>231</v>
      </c>
      <c r="B41" s="6" t="s">
        <v>237</v>
      </c>
      <c r="C41" s="21" t="s">
        <v>42</v>
      </c>
      <c r="D41" s="6" t="s">
        <v>43</v>
      </c>
      <c r="E41" s="7" t="s">
        <v>238</v>
      </c>
      <c r="F41" s="8" t="s">
        <v>239</v>
      </c>
      <c r="G41" s="6" t="s">
        <v>67</v>
      </c>
      <c r="H41" s="6" t="s">
        <v>67</v>
      </c>
      <c r="I41" s="8">
        <v>3.04</v>
      </c>
      <c r="J41" s="7" t="s">
        <v>240</v>
      </c>
      <c r="K41" s="9">
        <v>0.68369999999999997</v>
      </c>
      <c r="L41" s="10">
        <v>44769</v>
      </c>
      <c r="M41" s="6" t="s">
        <v>241</v>
      </c>
      <c r="N41" s="9">
        <v>1.5299999999999999E-2</v>
      </c>
    </row>
    <row r="42" spans="1:14" ht="16.5" x14ac:dyDescent="0.25">
      <c r="A42" s="19" t="s">
        <v>242</v>
      </c>
      <c r="B42" s="6" t="s">
        <v>243</v>
      </c>
      <c r="C42" s="21" t="s">
        <v>42</v>
      </c>
      <c r="D42" s="6" t="s">
        <v>43</v>
      </c>
      <c r="E42" s="7" t="s">
        <v>244</v>
      </c>
      <c r="F42" s="7" t="s">
        <v>245</v>
      </c>
      <c r="G42" s="7">
        <v>16.329999999999998</v>
      </c>
      <c r="H42" s="7">
        <v>4.7</v>
      </c>
      <c r="I42" s="8">
        <v>11.72</v>
      </c>
      <c r="J42" s="7" t="s">
        <v>246</v>
      </c>
      <c r="K42" s="9">
        <v>0.58279999999999998</v>
      </c>
      <c r="L42" s="10">
        <v>44756</v>
      </c>
      <c r="M42" s="6" t="s">
        <v>247</v>
      </c>
      <c r="N42" s="11">
        <v>-3.85E-2</v>
      </c>
    </row>
    <row r="43" spans="1:14" ht="16.5" x14ac:dyDescent="0.25">
      <c r="A43" s="19" t="s">
        <v>248</v>
      </c>
      <c r="B43" s="6" t="s">
        <v>249</v>
      </c>
      <c r="C43" s="21" t="s">
        <v>72</v>
      </c>
      <c r="D43" s="6" t="s">
        <v>43</v>
      </c>
      <c r="E43" s="15" t="s">
        <v>250</v>
      </c>
      <c r="F43" s="7" t="s">
        <v>251</v>
      </c>
      <c r="G43" s="7">
        <v>9.67</v>
      </c>
      <c r="H43" s="7">
        <v>2.33</v>
      </c>
      <c r="I43" s="8">
        <v>1.98</v>
      </c>
      <c r="J43" s="7" t="s">
        <v>252</v>
      </c>
      <c r="K43" s="13">
        <v>0.41289999999999999</v>
      </c>
      <c r="L43" s="6" t="s">
        <v>67</v>
      </c>
      <c r="M43" s="6" t="s">
        <v>253</v>
      </c>
      <c r="N43" s="11">
        <v>-3.2000000000000002E-3</v>
      </c>
    </row>
    <row r="44" spans="1:14" ht="16.5" x14ac:dyDescent="0.25">
      <c r="A44" s="19" t="s">
        <v>254</v>
      </c>
      <c r="B44" s="6" t="s">
        <v>255</v>
      </c>
      <c r="C44" s="21" t="s">
        <v>42</v>
      </c>
      <c r="D44" s="6" t="s">
        <v>43</v>
      </c>
      <c r="E44" s="15" t="s">
        <v>250</v>
      </c>
      <c r="F44" s="6" t="s">
        <v>67</v>
      </c>
      <c r="G44" s="7">
        <v>14.45</v>
      </c>
      <c r="H44" s="6" t="s">
        <v>67</v>
      </c>
      <c r="I44" s="7">
        <v>-2.0099999999999998</v>
      </c>
      <c r="J44" s="7" t="s">
        <v>256</v>
      </c>
      <c r="K44" s="13">
        <v>0.3846</v>
      </c>
      <c r="L44" s="10">
        <v>44784</v>
      </c>
      <c r="M44" s="6" t="s">
        <v>257</v>
      </c>
      <c r="N44" s="11">
        <v>-4.36E-2</v>
      </c>
    </row>
    <row r="45" spans="1:14" ht="16.5" x14ac:dyDescent="0.25">
      <c r="A45" s="19" t="s">
        <v>258</v>
      </c>
      <c r="B45" s="6" t="s">
        <v>259</v>
      </c>
      <c r="C45" s="21" t="s">
        <v>186</v>
      </c>
      <c r="D45" s="6" t="s">
        <v>43</v>
      </c>
      <c r="E45" s="15" t="s">
        <v>260</v>
      </c>
      <c r="F45" s="7" t="s">
        <v>261</v>
      </c>
      <c r="G45" s="8">
        <v>26.04</v>
      </c>
      <c r="H45" s="15">
        <v>9.31</v>
      </c>
      <c r="I45" s="8">
        <v>2.23</v>
      </c>
      <c r="J45" s="8" t="s">
        <v>262</v>
      </c>
      <c r="K45" s="11">
        <v>6.0100000000000001E-2</v>
      </c>
      <c r="L45" s="6" t="s">
        <v>67</v>
      </c>
      <c r="M45" s="6" t="s">
        <v>263</v>
      </c>
      <c r="N45" s="9">
        <v>5.8999999999999999E-3</v>
      </c>
    </row>
    <row r="46" spans="1:14" ht="16.5" x14ac:dyDescent="0.25">
      <c r="A46" s="19" t="s">
        <v>264</v>
      </c>
      <c r="B46" s="6" t="s">
        <v>265</v>
      </c>
      <c r="C46" s="21" t="s">
        <v>42</v>
      </c>
      <c r="D46" s="6" t="s">
        <v>43</v>
      </c>
      <c r="E46" s="15" t="s">
        <v>266</v>
      </c>
      <c r="F46" s="6" t="s">
        <v>67</v>
      </c>
      <c r="G46" s="8">
        <v>62.13</v>
      </c>
      <c r="H46" s="6" t="s">
        <v>67</v>
      </c>
      <c r="I46" s="7">
        <v>-1.68</v>
      </c>
      <c r="J46" s="7" t="s">
        <v>267</v>
      </c>
      <c r="K46" s="13">
        <v>0.1178</v>
      </c>
      <c r="L46" s="10">
        <v>44770</v>
      </c>
      <c r="M46" s="6" t="s">
        <v>268</v>
      </c>
      <c r="N46" s="11">
        <v>-4.1200000000000001E-2</v>
      </c>
    </row>
    <row r="47" spans="1:14" ht="16.5" x14ac:dyDescent="0.25">
      <c r="A47" s="19" t="s">
        <v>269</v>
      </c>
      <c r="B47" s="6" t="s">
        <v>270</v>
      </c>
      <c r="C47" s="21" t="s">
        <v>65</v>
      </c>
      <c r="D47" s="6" t="s">
        <v>43</v>
      </c>
      <c r="E47" s="15" t="s">
        <v>271</v>
      </c>
      <c r="F47" s="7" t="s">
        <v>272</v>
      </c>
      <c r="G47" s="7">
        <v>14.47</v>
      </c>
      <c r="H47" s="7">
        <v>6.74</v>
      </c>
      <c r="I47" s="8">
        <v>2.14</v>
      </c>
      <c r="J47" s="7" t="s">
        <v>273</v>
      </c>
      <c r="K47" s="9">
        <v>0.87429999999999997</v>
      </c>
      <c r="L47" s="10">
        <v>44770</v>
      </c>
      <c r="M47" s="6" t="s">
        <v>274</v>
      </c>
      <c r="N47" s="11">
        <v>-5.2600000000000001E-2</v>
      </c>
    </row>
    <row r="48" spans="1:14" ht="16.5" x14ac:dyDescent="0.25">
      <c r="A48" s="19" t="s">
        <v>275</v>
      </c>
      <c r="B48" s="6" t="s">
        <v>208</v>
      </c>
      <c r="C48" s="21" t="s">
        <v>49</v>
      </c>
      <c r="D48" s="6" t="s">
        <v>43</v>
      </c>
      <c r="E48" s="15" t="s">
        <v>276</v>
      </c>
      <c r="F48" s="14">
        <v>-247</v>
      </c>
      <c r="G48" s="6" t="s">
        <v>67</v>
      </c>
      <c r="H48" s="6" t="s">
        <v>67</v>
      </c>
      <c r="I48" s="7">
        <v>-4.95</v>
      </c>
      <c r="J48" s="8" t="s">
        <v>277</v>
      </c>
      <c r="K48" s="13">
        <v>0.1062</v>
      </c>
      <c r="L48" s="6" t="s">
        <v>67</v>
      </c>
      <c r="M48" s="12">
        <v>1.8149999999999999</v>
      </c>
      <c r="N48" s="11">
        <v>-8.5000000000000006E-3</v>
      </c>
    </row>
    <row r="49" spans="1:14" ht="16.5" x14ac:dyDescent="0.25">
      <c r="A49" s="19" t="s">
        <v>278</v>
      </c>
      <c r="B49" s="6" t="s">
        <v>279</v>
      </c>
      <c r="C49" s="21" t="s">
        <v>42</v>
      </c>
      <c r="D49" s="6" t="s">
        <v>43</v>
      </c>
      <c r="E49" s="15" t="s">
        <v>280</v>
      </c>
      <c r="F49" s="6" t="s">
        <v>67</v>
      </c>
      <c r="G49" s="7">
        <v>16.87</v>
      </c>
      <c r="H49" s="6" t="s">
        <v>67</v>
      </c>
      <c r="I49" s="6" t="s">
        <v>67</v>
      </c>
      <c r="J49" s="7" t="s">
        <v>281</v>
      </c>
      <c r="K49" s="11">
        <v>4.0500000000000001E-2</v>
      </c>
      <c r="L49" s="6" t="s">
        <v>67</v>
      </c>
      <c r="M49" s="6" t="s">
        <v>282</v>
      </c>
      <c r="N49" s="9">
        <v>0</v>
      </c>
    </row>
    <row r="50" spans="1:14" ht="16.5" x14ac:dyDescent="0.25">
      <c r="A50" s="19" t="s">
        <v>283</v>
      </c>
      <c r="B50" s="6" t="s">
        <v>284</v>
      </c>
      <c r="C50" s="21" t="s">
        <v>84</v>
      </c>
      <c r="D50" s="6" t="s">
        <v>43</v>
      </c>
      <c r="E50" s="15" t="s">
        <v>285</v>
      </c>
      <c r="F50" s="8" t="e" cm="1" vm="1">
        <f t="array" ref="F50">-_FV(NZD$261,"00")</f>
        <v>#VALUE!</v>
      </c>
      <c r="G50" s="6" t="s">
        <v>67</v>
      </c>
      <c r="H50" s="6" t="s">
        <v>67</v>
      </c>
      <c r="I50" s="8">
        <v>5.0599999999999996</v>
      </c>
      <c r="J50" s="8" t="s">
        <v>286</v>
      </c>
      <c r="K50" s="11">
        <v>2.2800000000000001E-2</v>
      </c>
      <c r="L50" s="6" t="s">
        <v>67</v>
      </c>
      <c r="M50" s="6" t="s">
        <v>287</v>
      </c>
      <c r="N50" s="11">
        <v>-1.4E-3</v>
      </c>
    </row>
    <row r="51" spans="1:14" ht="16.5" x14ac:dyDescent="0.25">
      <c r="A51" s="19" t="s">
        <v>288</v>
      </c>
      <c r="B51" s="6" t="s">
        <v>289</v>
      </c>
      <c r="C51" s="21" t="s">
        <v>164</v>
      </c>
      <c r="D51" s="6" t="s">
        <v>43</v>
      </c>
      <c r="E51" s="15" t="s">
        <v>290</v>
      </c>
      <c r="F51" s="8" t="e" cm="1" vm="1">
        <f t="array" ref="F51">-_FV(NZD$261,"00")</f>
        <v>#VALUE!</v>
      </c>
      <c r="G51" s="6" t="s">
        <v>67</v>
      </c>
      <c r="H51" s="6" t="s">
        <v>67</v>
      </c>
      <c r="I51" s="8">
        <v>5.0599999999999996</v>
      </c>
      <c r="J51" s="7" t="s">
        <v>291</v>
      </c>
      <c r="K51" s="11">
        <v>2.2800000000000001E-2</v>
      </c>
      <c r="L51" s="6" t="s">
        <v>67</v>
      </c>
      <c r="M51" s="6" t="s">
        <v>292</v>
      </c>
      <c r="N51" s="11">
        <v>-3.3300000000000003E-2</v>
      </c>
    </row>
    <row r="52" spans="1:14" ht="16.5" x14ac:dyDescent="0.25">
      <c r="A52" s="19" t="s">
        <v>293</v>
      </c>
      <c r="B52" s="6" t="s">
        <v>294</v>
      </c>
      <c r="C52" s="21" t="s">
        <v>65</v>
      </c>
      <c r="D52" s="6" t="s">
        <v>43</v>
      </c>
      <c r="E52" s="15" t="s">
        <v>295</v>
      </c>
      <c r="F52" s="8" t="s">
        <v>296</v>
      </c>
      <c r="G52" s="6" t="s">
        <v>67</v>
      </c>
      <c r="H52" s="6" t="s">
        <v>67</v>
      </c>
      <c r="I52" s="8">
        <v>7.14</v>
      </c>
      <c r="J52" s="7" t="s">
        <v>297</v>
      </c>
      <c r="K52" s="9">
        <v>0.82489999999999997</v>
      </c>
      <c r="L52" s="10">
        <v>44768</v>
      </c>
      <c r="M52" s="6" t="s">
        <v>298</v>
      </c>
      <c r="N52" s="11">
        <v>-5.5E-2</v>
      </c>
    </row>
    <row r="53" spans="1:14" ht="16.5" x14ac:dyDescent="0.25">
      <c r="A53" s="19" t="s">
        <v>299</v>
      </c>
      <c r="B53" s="6" t="s">
        <v>300</v>
      </c>
      <c r="C53" s="21" t="s">
        <v>164</v>
      </c>
      <c r="D53" s="6" t="s">
        <v>43</v>
      </c>
      <c r="E53" s="15" t="s">
        <v>301</v>
      </c>
      <c r="F53" s="7" t="s">
        <v>302</v>
      </c>
      <c r="G53" s="6" t="s">
        <v>67</v>
      </c>
      <c r="H53" s="15">
        <v>10.99</v>
      </c>
      <c r="I53" s="8">
        <v>9.9700000000000006</v>
      </c>
      <c r="J53" s="8">
        <v>0</v>
      </c>
      <c r="K53" s="11">
        <v>8.9999999999999993E-3</v>
      </c>
      <c r="L53" s="6" t="s">
        <v>67</v>
      </c>
      <c r="M53" s="6" t="s">
        <v>303</v>
      </c>
      <c r="N53" s="9">
        <v>0</v>
      </c>
    </row>
    <row r="54" spans="1:14" ht="16.5" x14ac:dyDescent="0.25">
      <c r="A54" s="19" t="s">
        <v>304</v>
      </c>
      <c r="B54" s="6" t="s">
        <v>305</v>
      </c>
      <c r="C54" s="21" t="s">
        <v>186</v>
      </c>
      <c r="D54" s="6" t="s">
        <v>43</v>
      </c>
      <c r="E54" s="15" t="s">
        <v>306</v>
      </c>
      <c r="F54" s="7" t="s">
        <v>307</v>
      </c>
      <c r="G54" s="8">
        <v>275.27999999999997</v>
      </c>
      <c r="H54" s="15">
        <v>9.2899999999999991</v>
      </c>
      <c r="I54" s="8">
        <v>3.61</v>
      </c>
      <c r="J54" s="15" t="s">
        <v>308</v>
      </c>
      <c r="K54" s="11">
        <v>8.4599999999999995E-2</v>
      </c>
      <c r="L54" s="10">
        <v>44656</v>
      </c>
      <c r="M54" s="6" t="s">
        <v>309</v>
      </c>
      <c r="N54" s="9">
        <v>2.7699999999999999E-2</v>
      </c>
    </row>
    <row r="55" spans="1:14" ht="16.5" x14ac:dyDescent="0.25">
      <c r="A55" s="19" t="s">
        <v>310</v>
      </c>
      <c r="B55" s="6" t="s">
        <v>311</v>
      </c>
      <c r="C55" s="21" t="s">
        <v>164</v>
      </c>
      <c r="D55" s="6" t="s">
        <v>43</v>
      </c>
      <c r="E55" s="8" t="s">
        <v>312</v>
      </c>
      <c r="F55" s="15" t="s">
        <v>313</v>
      </c>
      <c r="G55" s="15">
        <v>19.47</v>
      </c>
      <c r="H55" s="8">
        <v>14.57</v>
      </c>
      <c r="I55" s="8">
        <v>0.9</v>
      </c>
      <c r="J55" s="8" t="s">
        <v>314</v>
      </c>
      <c r="K55" s="13">
        <v>0.1381</v>
      </c>
      <c r="L55" s="6" t="s">
        <v>67</v>
      </c>
      <c r="M55" s="6" t="s">
        <v>315</v>
      </c>
      <c r="N55" s="9">
        <v>9.9000000000000008E-3</v>
      </c>
    </row>
    <row r="56" spans="1:14" ht="16.5" x14ac:dyDescent="0.25">
      <c r="A56" s="19" t="s">
        <v>316</v>
      </c>
      <c r="B56" s="6" t="s">
        <v>317</v>
      </c>
      <c r="C56" s="21" t="s">
        <v>140</v>
      </c>
      <c r="D56" s="6" t="s">
        <v>43</v>
      </c>
      <c r="E56" s="8" t="s">
        <v>318</v>
      </c>
      <c r="F56" s="8" t="s">
        <v>319</v>
      </c>
      <c r="G56" s="6" t="s">
        <v>67</v>
      </c>
      <c r="H56" s="6" t="s">
        <v>67</v>
      </c>
      <c r="I56" s="7">
        <v>-5.37</v>
      </c>
      <c r="J56" s="7" t="s">
        <v>320</v>
      </c>
      <c r="K56" s="11">
        <v>4.4000000000000003E-3</v>
      </c>
      <c r="L56" s="6" t="s">
        <v>67</v>
      </c>
      <c r="M56" s="6" t="s">
        <v>321</v>
      </c>
      <c r="N56" s="11">
        <v>-1.2699999999999999E-2</v>
      </c>
    </row>
    <row r="57" spans="1:14" ht="16.5" x14ac:dyDescent="0.25">
      <c r="A57" s="19" t="s">
        <v>316</v>
      </c>
      <c r="B57" s="6" t="s">
        <v>317</v>
      </c>
      <c r="C57" s="21" t="s">
        <v>149</v>
      </c>
      <c r="D57" s="6" t="s">
        <v>43</v>
      </c>
      <c r="E57" s="8" t="s">
        <v>322</v>
      </c>
      <c r="F57" s="7" t="s">
        <v>323</v>
      </c>
      <c r="G57" s="6" t="s">
        <v>67</v>
      </c>
      <c r="H57" s="8">
        <v>16.399999999999999</v>
      </c>
      <c r="I57" s="7">
        <v>-9.1999999999999993</v>
      </c>
      <c r="J57" s="15" t="s">
        <v>324</v>
      </c>
      <c r="K57" s="13">
        <v>0.12870000000000001</v>
      </c>
      <c r="L57" s="6" t="s">
        <v>67</v>
      </c>
      <c r="M57" s="6" t="s">
        <v>325</v>
      </c>
      <c r="N57" s="11">
        <v>-2.0899999999999998E-2</v>
      </c>
    </row>
    <row r="58" spans="1:14" ht="16.5" x14ac:dyDescent="0.25">
      <c r="A58" s="19" t="s">
        <v>326</v>
      </c>
      <c r="B58" s="6" t="s">
        <v>327</v>
      </c>
      <c r="C58" s="21" t="s">
        <v>84</v>
      </c>
      <c r="D58" s="6" t="s">
        <v>43</v>
      </c>
      <c r="E58" s="8" t="s">
        <v>328</v>
      </c>
      <c r="F58" s="8" t="s">
        <v>329</v>
      </c>
      <c r="G58" s="6" t="s">
        <v>67</v>
      </c>
      <c r="H58" s="6" t="s">
        <v>67</v>
      </c>
      <c r="I58" s="7">
        <v>-2.89</v>
      </c>
      <c r="J58" s="7" t="s">
        <v>330</v>
      </c>
      <c r="K58" s="11">
        <v>3.5999999999999999E-3</v>
      </c>
      <c r="L58" s="6" t="s">
        <v>67</v>
      </c>
      <c r="M58" s="6" t="s">
        <v>331</v>
      </c>
      <c r="N58" s="11">
        <v>-2.7799999999999998E-2</v>
      </c>
    </row>
    <row r="59" spans="1:14" ht="16.5" x14ac:dyDescent="0.25">
      <c r="A59" s="19" t="s">
        <v>332</v>
      </c>
      <c r="B59" s="6" t="s">
        <v>333</v>
      </c>
      <c r="C59" s="21" t="s">
        <v>84</v>
      </c>
      <c r="D59" s="6" t="s">
        <v>43</v>
      </c>
      <c r="E59" s="8" t="s">
        <v>334</v>
      </c>
      <c r="F59" s="8" t="s">
        <v>335</v>
      </c>
      <c r="G59" s="6" t="s">
        <v>67</v>
      </c>
      <c r="H59" s="6" t="s">
        <v>67</v>
      </c>
      <c r="I59" s="7">
        <v>-6.15</v>
      </c>
      <c r="J59" s="8">
        <v>90</v>
      </c>
      <c r="K59" s="11">
        <v>4.4000000000000003E-3</v>
      </c>
      <c r="L59" s="6" t="s">
        <v>67</v>
      </c>
      <c r="M59" s="6" t="s">
        <v>336</v>
      </c>
      <c r="N59" s="9">
        <v>0</v>
      </c>
    </row>
    <row r="60" spans="1:14" ht="16.5" x14ac:dyDescent="0.25">
      <c r="A60" s="19" t="s">
        <v>337</v>
      </c>
      <c r="B60" s="6" t="s">
        <v>338</v>
      </c>
      <c r="C60" s="21" t="s">
        <v>140</v>
      </c>
      <c r="D60" s="6" t="s">
        <v>43</v>
      </c>
      <c r="E60" s="8" t="s">
        <v>339</v>
      </c>
      <c r="F60" s="8" t="s">
        <v>340</v>
      </c>
      <c r="G60" s="6" t="s">
        <v>67</v>
      </c>
      <c r="H60" s="6" t="s">
        <v>67</v>
      </c>
      <c r="I60" s="6" t="s">
        <v>67</v>
      </c>
      <c r="J60" s="8" t="s">
        <v>341</v>
      </c>
      <c r="K60" s="11">
        <v>2.2499999999999999E-2</v>
      </c>
      <c r="L60" s="6" t="s">
        <v>67</v>
      </c>
      <c r="M60" s="6" t="s">
        <v>342</v>
      </c>
      <c r="N60" s="9">
        <v>3.0999999999999999E-3</v>
      </c>
    </row>
    <row r="61" spans="1:14" ht="16.5" x14ac:dyDescent="0.25">
      <c r="A61" s="19" t="s">
        <v>343</v>
      </c>
      <c r="B61" s="6" t="s">
        <v>344</v>
      </c>
      <c r="C61" s="21" t="s">
        <v>65</v>
      </c>
      <c r="D61" s="6" t="s">
        <v>43</v>
      </c>
      <c r="E61" s="8" t="s">
        <v>345</v>
      </c>
      <c r="F61" s="6" t="s">
        <v>67</v>
      </c>
      <c r="G61" s="7">
        <v>0</v>
      </c>
      <c r="H61" s="6" t="s">
        <v>67</v>
      </c>
      <c r="I61" s="8">
        <v>1.98</v>
      </c>
      <c r="J61" s="7" t="s">
        <v>346</v>
      </c>
      <c r="K61" s="9">
        <v>0.5343</v>
      </c>
      <c r="L61" s="10">
        <v>44781</v>
      </c>
      <c r="M61" s="6" t="s">
        <v>347</v>
      </c>
      <c r="N61" s="11">
        <v>-3.7199999999999997E-2</v>
      </c>
    </row>
    <row r="62" spans="1:14" ht="16.5" x14ac:dyDescent="0.25">
      <c r="A62" s="19" t="s">
        <v>348</v>
      </c>
      <c r="B62" s="6" t="s">
        <v>349</v>
      </c>
      <c r="C62" s="21" t="s">
        <v>164</v>
      </c>
      <c r="D62" s="6" t="s">
        <v>43</v>
      </c>
      <c r="E62" s="8" t="s">
        <v>350</v>
      </c>
      <c r="F62" s="8" t="e" cm="1" vm="2">
        <f t="array" ref="F62">-_FV(AUD$68,"52")</f>
        <v>#VALUE!</v>
      </c>
      <c r="G62" s="6" t="s">
        <v>67</v>
      </c>
      <c r="H62" s="6" t="s">
        <v>67</v>
      </c>
      <c r="I62" s="8">
        <v>1.38</v>
      </c>
      <c r="J62" s="8" t="s">
        <v>351</v>
      </c>
      <c r="K62" s="11">
        <v>8.9999999999999998E-4</v>
      </c>
      <c r="L62" s="6" t="s">
        <v>67</v>
      </c>
      <c r="M62" s="6" t="s">
        <v>352</v>
      </c>
      <c r="N62" s="11">
        <v>-4.4000000000000003E-3</v>
      </c>
    </row>
    <row r="63" spans="1:14" ht="16.5" x14ac:dyDescent="0.25">
      <c r="A63" s="19" t="s">
        <v>353</v>
      </c>
      <c r="B63" s="6" t="s">
        <v>354</v>
      </c>
      <c r="C63" s="21" t="s">
        <v>355</v>
      </c>
      <c r="D63" s="6" t="s">
        <v>43</v>
      </c>
      <c r="E63" s="8" t="s">
        <v>356</v>
      </c>
      <c r="F63" s="8" t="s">
        <v>357</v>
      </c>
      <c r="G63" s="6" t="s">
        <v>67</v>
      </c>
      <c r="H63" s="6" t="s">
        <v>67</v>
      </c>
      <c r="I63" s="8">
        <v>105.95</v>
      </c>
      <c r="J63" s="8">
        <v>486</v>
      </c>
      <c r="K63" s="11">
        <v>1E-4</v>
      </c>
      <c r="L63" s="6" t="s">
        <v>67</v>
      </c>
      <c r="M63" s="6" t="s">
        <v>358</v>
      </c>
      <c r="N63" s="11">
        <v>-4.9000000000000002E-2</v>
      </c>
    </row>
    <row r="64" spans="1:14" ht="16.5" x14ac:dyDescent="0.25">
      <c r="A64" s="19" t="s">
        <v>359</v>
      </c>
      <c r="B64" s="6" t="s">
        <v>360</v>
      </c>
      <c r="C64" s="21" t="s">
        <v>84</v>
      </c>
      <c r="D64" s="6" t="s">
        <v>43</v>
      </c>
      <c r="E64" s="8" t="s">
        <v>361</v>
      </c>
      <c r="F64" s="8" t="s">
        <v>362</v>
      </c>
      <c r="G64" s="6" t="s">
        <v>67</v>
      </c>
      <c r="H64" s="6" t="s">
        <v>67</v>
      </c>
      <c r="I64" s="7">
        <v>-6.32</v>
      </c>
      <c r="J64" s="15" t="s">
        <v>363</v>
      </c>
      <c r="K64" s="11">
        <v>1.18E-2</v>
      </c>
      <c r="L64" s="6" t="s">
        <v>67</v>
      </c>
      <c r="M64" s="6" t="s">
        <v>364</v>
      </c>
      <c r="N64" s="9">
        <v>0</v>
      </c>
    </row>
    <row r="65" spans="1:14" ht="16.5" x14ac:dyDescent="0.25">
      <c r="A65" s="19" t="s">
        <v>365</v>
      </c>
      <c r="B65" s="6" t="s">
        <v>366</v>
      </c>
      <c r="C65" s="21" t="s">
        <v>84</v>
      </c>
      <c r="D65" s="6" t="s">
        <v>43</v>
      </c>
      <c r="E65" s="8" t="s">
        <v>367</v>
      </c>
      <c r="F65" s="7" t="s">
        <v>368</v>
      </c>
      <c r="G65" s="6" t="s">
        <v>67</v>
      </c>
      <c r="H65" s="7">
        <v>7.69</v>
      </c>
      <c r="I65" s="7">
        <v>-3.44</v>
      </c>
      <c r="J65" s="8" t="s">
        <v>369</v>
      </c>
      <c r="K65" s="11">
        <v>5.5500000000000001E-2</v>
      </c>
      <c r="L65" s="6" t="s">
        <v>67</v>
      </c>
      <c r="M65" s="6" t="s">
        <v>370</v>
      </c>
      <c r="N65" s="11">
        <v>-0.88419999999999999</v>
      </c>
    </row>
    <row r="66" spans="1:14" ht="16.5" x14ac:dyDescent="0.25">
      <c r="A66" s="19" t="s">
        <v>371</v>
      </c>
      <c r="B66" s="6" t="s">
        <v>372</v>
      </c>
      <c r="C66" s="21" t="s">
        <v>72</v>
      </c>
      <c r="D66" s="6" t="s">
        <v>43</v>
      </c>
      <c r="E66" s="8" t="s">
        <v>373</v>
      </c>
      <c r="F66" s="8" t="s">
        <v>374</v>
      </c>
      <c r="G66" s="6" t="s">
        <v>67</v>
      </c>
      <c r="H66" s="6" t="s">
        <v>67</v>
      </c>
      <c r="I66" s="8">
        <v>81.900000000000006</v>
      </c>
      <c r="J66" s="7" t="s">
        <v>375</v>
      </c>
      <c r="K66" s="13">
        <v>0.3634</v>
      </c>
      <c r="L66" s="6" t="s">
        <v>67</v>
      </c>
      <c r="M66" s="6" t="s">
        <v>376</v>
      </c>
      <c r="N66" s="11">
        <v>-9.0899999999999995E-2</v>
      </c>
    </row>
  </sheetData>
  <hyperlinks>
    <hyperlink ref="B1" r:id="rId1" display="https://wallmine.com/screener?d=a&amp;fo=i%5B%5D&amp;i%5B%5D=224227&amp;o=n&amp;r=o" xr:uid="{C562A166-1C70-3E46-8D1D-2A3E54E4EB62}"/>
    <hyperlink ref="C1" r:id="rId2" display="https://wallmine.com/screener?d=a&amp;fo=i%5B%5D&amp;i%5B%5D=224227&amp;o=e&amp;r=o" xr:uid="{410FDB91-2613-9E47-BF4A-FD8A98EFED41}"/>
    <hyperlink ref="D1" r:id="rId3" display="https://wallmine.com/screener?d=a&amp;fo=i%5B%5D&amp;i%5B%5D=224227&amp;o=i&amp;r=o" xr:uid="{A8384196-7BBE-D04C-86AF-D502906E0672}"/>
    <hyperlink ref="E1" r:id="rId4" display="https://wallmine.com/screener?d=a&amp;fo=i%5B%5D&amp;i%5B%5D=224227&amp;o=m&amp;r=o" xr:uid="{262F250B-881C-2D4A-B65A-97CFA558F2B1}"/>
    <hyperlink ref="F1" r:id="rId5" display="https://wallmine.com/screener?d=a&amp;fo=i%5B%5D&amp;i%5B%5D=224227&amp;o=eb&amp;r=o" xr:uid="{B700E7C8-147C-B245-90B2-2D78DC4645DE}"/>
    <hyperlink ref="G1" r:id="rId6" display="https://wallmine.com/screener?d=a&amp;fo=i%5B%5D&amp;i%5B%5D=224227&amp;o=pe&amp;r=o" xr:uid="{E906B839-03BA-FB42-9B58-17DC48031F05}"/>
    <hyperlink ref="H1" r:id="rId7" display="https://wallmine.com/screener?d=a&amp;fo=i%5B%5D&amp;i%5B%5D=224227&amp;o=ee&amp;r=o" xr:uid="{D3AD0510-EDD6-3245-B18A-43886DAFEAA9}"/>
    <hyperlink ref="I1" r:id="rId8" display="https://wallmine.com/screener?d=a&amp;fo=i%5B%5D&amp;i%5B%5D=224227&amp;o=d2e&amp;r=o" xr:uid="{4947122C-7155-0E4D-A322-C37640C4B0D0}"/>
    <hyperlink ref="J1" r:id="rId9" display="https://wallmine.com/screener?d=a&amp;fo=i%5B%5D&amp;i%5B%5D=224227&amp;o=av&amp;r=o" xr:uid="{EC7AB6ED-427B-E644-823C-142B726BF114}"/>
    <hyperlink ref="K1" r:id="rId10" display="https://wallmine.com/screener?d=a&amp;fo=i%5B%5D&amp;i%5B%5D=224227&amp;o=ito&amp;r=o" xr:uid="{077CAEB9-3B7D-0D4B-B74F-08DB41A9A789}"/>
    <hyperlink ref="L1" r:id="rId11" display="https://wallmine.com/screener?d=a&amp;fo=i%5B%5D&amp;i%5B%5D=224227&amp;o=ed&amp;r=o" xr:uid="{5F863857-6311-1641-922E-0AC6949848CC}"/>
    <hyperlink ref="M1" r:id="rId12" display="https://wallmine.com/screener?d=a&amp;fo=i%5B%5D&amp;i%5B%5D=224227&amp;o=p&amp;r=o" xr:uid="{EE3B5053-10F3-4D4F-81CB-03656063722A}"/>
    <hyperlink ref="N1" r:id="rId13" display="https://wallmine.com/screener?d=a&amp;fo=i%5B%5D&amp;i%5B%5D=224227&amp;o=pc&amp;r=o" xr:uid="{EF8C474B-212A-9847-87D6-D953F1DCF0F2}"/>
    <hyperlink ref="A2" r:id="rId14" display="https://wallmine.com/nyse/dal" xr:uid="{6F3DEAB2-F364-FC43-ACA0-AA8E332BBE7A}"/>
    <hyperlink ref="A3" r:id="rId15" display="https://wallmine.com/xetra/oyc" xr:uid="{C51C7B65-9206-2B42-A917-88982782C1E6}"/>
    <hyperlink ref="A4" r:id="rId16" display="https://wallmine.com/xetra/swn" xr:uid="{42178FD9-8190-9943-996C-579EF051770A}"/>
    <hyperlink ref="A5" r:id="rId17" display="https://wallmine.com/nyse/luv" xr:uid="{5666EEB8-7CCA-204F-BF65-C233BA12DE79}"/>
    <hyperlink ref="A6" r:id="rId18" display="https://wallmine.com/nasdaq/ryaay" xr:uid="{E1FFFA7D-C3A7-8E4D-B579-887821554B0C}"/>
    <hyperlink ref="A7" r:id="rId19" display="https://wallmine.com/lse/rya" xr:uid="{6CE68337-3B55-8443-A47D-D443622835A5}"/>
    <hyperlink ref="A8" r:id="rId20" display="https://wallmine.com/euronext/ry4c" xr:uid="{D4BC9AF9-2408-174D-9442-099C32630FE4}"/>
    <hyperlink ref="A9" r:id="rId21" display="https://wallmine.com/xetra/ry4c" xr:uid="{E8F12A1E-A17E-0347-A138-02F64480C97F}"/>
    <hyperlink ref="A10" r:id="rId22" display="https://wallmine.com/otc/airyy" xr:uid="{939BA9F4-FDE3-6340-AA92-E54C65146FAF}"/>
    <hyperlink ref="A11" r:id="rId23" display="https://wallmine.com/hkse/0753" xr:uid="{34C6C978-5299-084A-B5E9-C70C88C92F70}"/>
    <hyperlink ref="A12" r:id="rId24" display="https://wallmine.com/nyse/ual" xr:uid="{6F6FADDE-7098-AC4C-8DB7-43DD2CD55193}"/>
    <hyperlink ref="A13" r:id="rId25" display="https://wallmine.com/nasdaq/ual" xr:uid="{721B96EE-D5CB-A041-8C80-5F60926BD1E4}"/>
    <hyperlink ref="A14" r:id="rId26" display="https://wallmine.com/xetra/ual1" xr:uid="{ABD57FFF-C1E4-3444-BF90-3806EE5B5059}"/>
    <hyperlink ref="A15" r:id="rId27" display="https://wallmine.com/hkse/1055" xr:uid="{88A1EBA8-F8FB-C644-8BDB-1EF0B948F055}"/>
    <hyperlink ref="A16" r:id="rId28" display="https://wallmine.com/nyse/znh" xr:uid="{AC207A8E-F6B6-AF4A-B601-1354A4E74484}"/>
    <hyperlink ref="A17" r:id="rId29" display="https://wallmine.com/hkse/0670" xr:uid="{F1B24973-A2D7-E840-A8A3-91D5ECAE47C1}"/>
    <hyperlink ref="A18" r:id="rId30" display="https://wallmine.com/xetra/a1g" xr:uid="{B9C00F4D-97F4-624B-A7B2-DFE31D0D2832}"/>
    <hyperlink ref="A19" r:id="rId31" display="https://wallmine.com/nyse/cea" xr:uid="{01236740-E007-0D49-8D8E-C641CA3C371B}"/>
    <hyperlink ref="A20" r:id="rId32" display="https://wallmine.com/nasdaq/aal" xr:uid="{6E268CC4-A62C-8243-BEE0-CB8393C0ABF4}"/>
    <hyperlink ref="A21" r:id="rId33" display="https://wallmine.com/nse/indigo" xr:uid="{E80E3DE8-14BA-7E46-A000-B7AD654E4306}"/>
    <hyperlink ref="A22" r:id="rId34" display="https://wallmine.com/xetra/lha" xr:uid="{D19BCBA3-7540-C64C-BADE-7CE4B6DD196C}"/>
    <hyperlink ref="A23" r:id="rId35" display="https://wallmine.com/bse/indigo" xr:uid="{60991224-12BD-7B4C-9FB4-C2F5E6EE16D6}"/>
    <hyperlink ref="A24" r:id="rId36" display="https://wallmine.com/lse/iag" xr:uid="{A90B0CF2-3EEC-AA4F-8DFB-436E85036640}"/>
    <hyperlink ref="A25" r:id="rId37" display="https://wallmine.com/otc/icagy" xr:uid="{A50099F9-129C-8A4B-80AF-B686D2785533}"/>
    <hyperlink ref="A26" r:id="rId38" display="https://wallmine.com/asx/qan" xr:uid="{50854050-B43E-7C4C-AEEE-639B8EF5B915}"/>
    <hyperlink ref="A27" r:id="rId39" display="https://wallmine.com/hkse/0293" xr:uid="{1B996754-418C-4646-B3F6-9F54B72CD81A}"/>
    <hyperlink ref="A28" r:id="rId40" display="https://wallmine.com/otc/cpcay" xr:uid="{A8B72736-B9CB-A549-9F12-A3EF99CFD9EA}"/>
    <hyperlink ref="A29" r:id="rId41" display="https://wallmine.com/nyse/alk" xr:uid="{4727D48E-A3A1-8F4E-9593-7E3DE23E2D51}"/>
    <hyperlink ref="A30" r:id="rId42" display="https://wallmine.com/tsx/ac" xr:uid="{C0655AEC-D207-B844-8EA6-3FF3A787136A}"/>
    <hyperlink ref="A31" r:id="rId43" display="https://wallmine.com/lse/ezj" xr:uid="{E6DCAA6C-EA28-C04E-8AD4-6E8918FE599A}"/>
    <hyperlink ref="A32" r:id="rId44" display="https://wallmine.com/lse/wizz" xr:uid="{04008484-0A43-5F46-A009-0A0BDDA72379}"/>
    <hyperlink ref="A33" r:id="rId45" display="https://wallmine.com/xetra/jaw" xr:uid="{94EC0313-F298-5B47-A26E-9BC4281D9C24}"/>
    <hyperlink ref="A34" r:id="rId46" display="https://wallmine.com/nasdaq/jblu" xr:uid="{5D7AD227-DD72-0942-ADD8-4D26C45B0E7F}"/>
    <hyperlink ref="A35" r:id="rId47" display="https://wallmine.com/euronext/af" xr:uid="{2424DCC5-7B54-8948-A2A3-6513204EEF1F}"/>
    <hyperlink ref="A36" r:id="rId48" display="https://wallmine.com/nyse/cpa" xr:uid="{DC9ADAE1-4C9B-ED4A-8B49-3A3CA07031B3}"/>
    <hyperlink ref="A37" r:id="rId49" display="https://wallmine.com/nasdaq/algt" xr:uid="{E7F0D39C-18FA-B348-BC83-4EFACA0B271E}"/>
    <hyperlink ref="A38" r:id="rId50" display="https://wallmine.com/otc/aflyy" xr:uid="{9795498C-7784-C646-B2BF-D2794D7B6FD0}"/>
    <hyperlink ref="A39" r:id="rId51" display="https://wallmine.com/xetra/s64" xr:uid="{1278A5B2-A4F2-BF43-AAAB-EC2BE20737C3}"/>
    <hyperlink ref="A40" r:id="rId52" display="https://wallmine.com/nasdaq/save" xr:uid="{59238887-9298-D841-86D3-F34CCC368AE7}"/>
    <hyperlink ref="A41" r:id="rId53" display="https://wallmine.com/nyse/save" xr:uid="{B180CDAB-EA98-9441-9F11-74243C584FBC}"/>
    <hyperlink ref="A42" r:id="rId54" display="https://wallmine.com/nyse/vlrs" xr:uid="{033AAD84-DF7A-DF45-B348-6EFC50F8BA42}"/>
    <hyperlink ref="A43" r:id="rId55" display="https://wallmine.com/lse/dtg" xr:uid="{CCBAFF27-1588-374B-95BE-A99ACD6A83FE}"/>
    <hyperlink ref="A44" r:id="rId56" display="https://wallmine.com/nyse/azul" xr:uid="{B00FF260-BA19-924D-A0AF-598CBB9A35E9}"/>
    <hyperlink ref="A45" r:id="rId57" display="https://wallmine.com/tsx/eif" xr:uid="{8A51B4C4-0072-5C48-91A5-7C9802926190}"/>
    <hyperlink ref="A46" r:id="rId58" display="https://wallmine.com/nyse/gol" xr:uid="{17BC1DE8-1E98-F649-A5F5-6DA4B242D941}"/>
    <hyperlink ref="A47" r:id="rId59" display="https://wallmine.com/nasdaq/skyw" xr:uid="{351E1FD3-E277-3A4E-91AE-BA984CA3A4A7}"/>
    <hyperlink ref="A48" r:id="rId60" display="https://wallmine.com/xetra/afr" xr:uid="{9A1A8C85-CAD5-B443-8974-4D199AE471E6}"/>
    <hyperlink ref="A49" r:id="rId61" display="https://wallmine.com/nyse/ltm" xr:uid="{FA3E6747-E8BB-364D-AAF3-186C6FCAF164}"/>
    <hyperlink ref="A50" r:id="rId62" display="https://wallmine.com/otc/anzff" xr:uid="{ADAEEF72-04B4-D342-AAC2-017C33D9E529}"/>
    <hyperlink ref="A51" r:id="rId63" display="https://wallmine.com/asx/aiz" xr:uid="{F744814B-33E9-F04E-B836-26A5856F1C1D}"/>
    <hyperlink ref="A52" r:id="rId64" display="https://wallmine.com/nasdaq/ha" xr:uid="{2BAB4238-40EF-0E40-9C3E-C74CBCC98783}"/>
    <hyperlink ref="A53" r:id="rId65" display="https://wallmine.com/asx/vah" xr:uid="{9CCBB965-7A82-5A41-B915-AE987C62C7B1}"/>
    <hyperlink ref="A54" r:id="rId66" display="https://wallmine.com/tsx/chr" xr:uid="{AF82F47B-CC48-5E4E-A138-817478244592}"/>
    <hyperlink ref="A55" r:id="rId67" display="https://wallmine.com/asx/aqz" xr:uid="{E1C120D5-21FC-7F4A-A351-0F0B52893142}"/>
    <hyperlink ref="A56" r:id="rId68" display="https://wallmine.com/nse/spicejet" xr:uid="{4FF58778-C1BB-074A-A48B-060137BCC88F}"/>
    <hyperlink ref="A57" r:id="rId69" display="https://wallmine.com/bse/spicejet" xr:uid="{96D9EA7F-95FC-7F4B-AC4A-88D79447F098}"/>
    <hyperlink ref="A58" r:id="rId70" display="https://wallmine.com/otc/ltmaq" xr:uid="{EDC233DB-C217-1B44-9117-89FA7D3C1515}"/>
    <hyperlink ref="A59" r:id="rId71" display="https://wallmine.com/otc/elalf" xr:uid="{12168C59-35ED-E049-99B3-BC5714FE4848}"/>
    <hyperlink ref="A60" r:id="rId72" display="https://wallmine.com/nse/jetairways" xr:uid="{48E9269F-314B-224B-831E-534D233806F1}"/>
    <hyperlink ref="A61" r:id="rId73" display="https://wallmine.com/nasdaq/mesa" xr:uid="{15ADDA19-B677-F14C-A6D9-EAFC2A8A69E5}"/>
    <hyperlink ref="A62" r:id="rId74" display="https://wallmine.com/asx/rex" xr:uid="{583A6CDE-3448-6B48-932D-ADE769460149}"/>
    <hyperlink ref="A63" r:id="rId75" display="https://wallmine.com/tsxv/jet" xr:uid="{EE9542FF-3DBA-414E-AF18-51F77D783C06}"/>
    <hyperlink ref="A64" r:id="rId76" display="https://wallmine.com/otc/avhoq" xr:uid="{D23129BC-0AEA-D041-B5F2-2088CAABE13D}"/>
    <hyperlink ref="A65" r:id="rId77" display="https://wallmine.com/otc/grpaq" xr:uid="{685C3860-B11E-F249-8A1E-544E6BAC7FF3}"/>
    <hyperlink ref="A66" r:id="rId78" display="https://wallmine.com/lse/fjet" xr:uid="{893132F3-7848-4949-8BC3-976529541C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29FE-0BC2-6848-BD0A-9E287659518B}">
  <sheetPr>
    <tabColor theme="7"/>
  </sheetPr>
  <dimension ref="A1:N35"/>
  <sheetViews>
    <sheetView workbookViewId="0">
      <selection activeCell="D32" sqref="D32"/>
    </sheetView>
  </sheetViews>
  <sheetFormatPr defaultColWidth="11" defaultRowHeight="15.75" x14ac:dyDescent="0.25"/>
  <cols>
    <col min="1" max="1" width="10.875" style="20"/>
    <col min="2" max="2" width="53.375" bestFit="1" customWidth="1"/>
  </cols>
  <sheetData>
    <row r="1" spans="1:14" ht="16.5" x14ac:dyDescent="0.25">
      <c r="A1" s="3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6.5" x14ac:dyDescent="0.25">
      <c r="A2" s="19" t="s">
        <v>440</v>
      </c>
      <c r="B2" s="6" t="s">
        <v>441</v>
      </c>
      <c r="C2" s="6" t="s">
        <v>164</v>
      </c>
      <c r="D2" s="6" t="s">
        <v>442</v>
      </c>
      <c r="E2" s="7" t="s">
        <v>443</v>
      </c>
      <c r="F2" s="7" t="s">
        <v>444</v>
      </c>
      <c r="G2" s="6" t="s">
        <v>67</v>
      </c>
      <c r="H2" s="8">
        <v>111.27</v>
      </c>
      <c r="I2" s="7">
        <v>-3.01</v>
      </c>
      <c r="J2" s="8">
        <v>0</v>
      </c>
      <c r="K2" s="13">
        <v>0.36730000000000002</v>
      </c>
      <c r="L2" s="6" t="s">
        <v>67</v>
      </c>
      <c r="M2" s="6" t="s">
        <v>445</v>
      </c>
      <c r="N2" s="9">
        <v>1.1000000000000001E-3</v>
      </c>
    </row>
    <row r="3" spans="1:14" ht="16.5" x14ac:dyDescent="0.25">
      <c r="A3" s="19" t="s">
        <v>446</v>
      </c>
      <c r="B3" s="6" t="s">
        <v>447</v>
      </c>
      <c r="C3" s="6" t="s">
        <v>84</v>
      </c>
      <c r="D3" s="6" t="s">
        <v>442</v>
      </c>
      <c r="E3" s="7" t="s">
        <v>448</v>
      </c>
      <c r="F3" s="7" t="s">
        <v>449</v>
      </c>
      <c r="G3" s="6" t="s">
        <v>67</v>
      </c>
      <c r="H3" s="8">
        <v>154.27000000000001</v>
      </c>
      <c r="I3" s="8">
        <v>808.78</v>
      </c>
      <c r="J3" s="8">
        <v>0</v>
      </c>
      <c r="K3" s="13">
        <v>0.3669</v>
      </c>
      <c r="L3" s="6" t="s">
        <v>67</v>
      </c>
      <c r="M3" s="6" t="s">
        <v>450</v>
      </c>
      <c r="N3" s="11">
        <v>-0.11940000000000001</v>
      </c>
    </row>
    <row r="4" spans="1:14" ht="16.5" x14ac:dyDescent="0.25">
      <c r="A4" s="19" t="s">
        <v>451</v>
      </c>
      <c r="B4" s="6" t="s">
        <v>452</v>
      </c>
      <c r="C4" s="6" t="s">
        <v>76</v>
      </c>
      <c r="D4" s="6" t="s">
        <v>442</v>
      </c>
      <c r="E4" s="7" t="s">
        <v>453</v>
      </c>
      <c r="F4" s="7" t="s">
        <v>454</v>
      </c>
      <c r="G4" s="6" t="s">
        <v>67</v>
      </c>
      <c r="H4" s="8">
        <v>16.829999999999998</v>
      </c>
      <c r="I4" s="8">
        <v>4.22</v>
      </c>
      <c r="J4" s="8" t="s">
        <v>455</v>
      </c>
      <c r="K4" s="13">
        <v>0.1336</v>
      </c>
      <c r="L4" s="10">
        <v>44861</v>
      </c>
      <c r="M4" s="12">
        <v>137.44999999999999</v>
      </c>
      <c r="N4" s="11">
        <v>-1.8E-3</v>
      </c>
    </row>
    <row r="5" spans="1:14" ht="16.5" x14ac:dyDescent="0.25">
      <c r="A5" s="19" t="s">
        <v>456</v>
      </c>
      <c r="B5" s="6" t="s">
        <v>457</v>
      </c>
      <c r="C5" s="6" t="s">
        <v>42</v>
      </c>
      <c r="D5" s="6" t="s">
        <v>442</v>
      </c>
      <c r="E5" s="7" t="s">
        <v>458</v>
      </c>
      <c r="F5" s="7" t="s">
        <v>459</v>
      </c>
      <c r="G5" s="7">
        <v>7.14</v>
      </c>
      <c r="H5" s="8">
        <v>13.01</v>
      </c>
      <c r="I5" s="8">
        <v>3.5</v>
      </c>
      <c r="J5" s="7" t="s">
        <v>460</v>
      </c>
      <c r="K5" s="9">
        <v>1</v>
      </c>
      <c r="L5" s="6" t="s">
        <v>67</v>
      </c>
      <c r="M5" s="6" t="s">
        <v>461</v>
      </c>
      <c r="N5" s="9">
        <v>3.2800000000000003E-2</v>
      </c>
    </row>
    <row r="6" spans="1:14" ht="16.5" x14ac:dyDescent="0.25">
      <c r="A6" s="19" t="s">
        <v>462</v>
      </c>
      <c r="B6" s="6" t="s">
        <v>463</v>
      </c>
      <c r="C6" s="6" t="s">
        <v>42</v>
      </c>
      <c r="D6" s="6" t="s">
        <v>442</v>
      </c>
      <c r="E6" s="7" t="s">
        <v>464</v>
      </c>
      <c r="F6" s="6" t="s">
        <v>67</v>
      </c>
      <c r="G6" s="8">
        <v>33.520000000000003</v>
      </c>
      <c r="H6" s="6" t="s">
        <v>67</v>
      </c>
      <c r="I6" s="8">
        <v>1.81</v>
      </c>
      <c r="J6" s="8" t="s">
        <v>465</v>
      </c>
      <c r="K6" s="13">
        <v>0.17630000000000001</v>
      </c>
      <c r="L6" s="6" t="s">
        <v>67</v>
      </c>
      <c r="M6" s="6" t="s">
        <v>466</v>
      </c>
      <c r="N6" s="9">
        <v>4.6100000000000002E-2</v>
      </c>
    </row>
    <row r="7" spans="1:14" ht="16.5" x14ac:dyDescent="0.25">
      <c r="A7" s="19" t="s">
        <v>467</v>
      </c>
      <c r="B7" s="6" t="s">
        <v>468</v>
      </c>
      <c r="C7" s="6" t="s">
        <v>164</v>
      </c>
      <c r="D7" s="6" t="s">
        <v>442</v>
      </c>
      <c r="E7" s="7" t="s">
        <v>469</v>
      </c>
      <c r="F7" s="15" t="s">
        <v>470</v>
      </c>
      <c r="G7" s="8">
        <v>138.6</v>
      </c>
      <c r="H7" s="8">
        <v>88.1</v>
      </c>
      <c r="I7" s="7">
        <v>0.25</v>
      </c>
      <c r="J7" s="7" t="s">
        <v>471</v>
      </c>
      <c r="K7" s="13">
        <v>0.21</v>
      </c>
      <c r="L7" s="6" t="s">
        <v>67</v>
      </c>
      <c r="M7" s="6" t="s">
        <v>472</v>
      </c>
      <c r="N7" s="9">
        <v>5.7999999999999996E-3</v>
      </c>
    </row>
    <row r="8" spans="1:14" ht="16.5" x14ac:dyDescent="0.25">
      <c r="A8" s="19" t="s">
        <v>473</v>
      </c>
      <c r="B8" s="6" t="s">
        <v>474</v>
      </c>
      <c r="C8" s="6" t="s">
        <v>42</v>
      </c>
      <c r="D8" s="6" t="s">
        <v>442</v>
      </c>
      <c r="E8" s="7" t="s">
        <v>475</v>
      </c>
      <c r="F8" s="6" t="s">
        <v>67</v>
      </c>
      <c r="G8" s="15">
        <v>23.6</v>
      </c>
      <c r="H8" s="6" t="s">
        <v>67</v>
      </c>
      <c r="I8" s="15">
        <v>0.54</v>
      </c>
      <c r="J8" s="8" t="s">
        <v>476</v>
      </c>
      <c r="K8" s="13">
        <v>0.22090000000000001</v>
      </c>
      <c r="L8" s="6" t="s">
        <v>67</v>
      </c>
      <c r="M8" s="6" t="s">
        <v>477</v>
      </c>
      <c r="N8" s="9">
        <v>2.46E-2</v>
      </c>
    </row>
    <row r="9" spans="1:14" ht="16.5" x14ac:dyDescent="0.25">
      <c r="A9" s="19" t="s">
        <v>478</v>
      </c>
      <c r="B9" s="6" t="s">
        <v>479</v>
      </c>
      <c r="C9" s="6" t="s">
        <v>84</v>
      </c>
      <c r="D9" s="6" t="s">
        <v>442</v>
      </c>
      <c r="E9" s="7" t="s">
        <v>480</v>
      </c>
      <c r="F9" s="15" t="s">
        <v>470</v>
      </c>
      <c r="G9" s="8">
        <v>56.34</v>
      </c>
      <c r="H9" s="8">
        <v>77.540000000000006</v>
      </c>
      <c r="I9" s="7">
        <v>0.25</v>
      </c>
      <c r="J9" s="8">
        <v>667</v>
      </c>
      <c r="K9" s="11">
        <v>0</v>
      </c>
      <c r="L9" s="6" t="s">
        <v>67</v>
      </c>
      <c r="M9" s="6" t="s">
        <v>481</v>
      </c>
      <c r="N9" s="11">
        <v>-1.5599999999999999E-2</v>
      </c>
    </row>
    <row r="10" spans="1:14" ht="16.5" x14ac:dyDescent="0.25">
      <c r="A10" s="19">
        <v>2588</v>
      </c>
      <c r="B10" s="6" t="s">
        <v>482</v>
      </c>
      <c r="C10" s="6" t="s">
        <v>89</v>
      </c>
      <c r="D10" s="6" t="s">
        <v>442</v>
      </c>
      <c r="E10" s="7" t="s">
        <v>483</v>
      </c>
      <c r="F10" s="7" t="s">
        <v>484</v>
      </c>
      <c r="G10" s="7">
        <v>9.24</v>
      </c>
      <c r="H10" s="8">
        <v>16.79</v>
      </c>
      <c r="I10" s="8">
        <v>3.53</v>
      </c>
      <c r="J10" s="15" t="s">
        <v>485</v>
      </c>
      <c r="K10" s="9">
        <v>0.91400000000000003</v>
      </c>
      <c r="L10" s="10">
        <v>44791</v>
      </c>
      <c r="M10" s="6" t="s">
        <v>486</v>
      </c>
      <c r="N10" s="9">
        <v>4.1599999999999998E-2</v>
      </c>
    </row>
    <row r="11" spans="1:14" ht="16.5" x14ac:dyDescent="0.25">
      <c r="A11" s="19" t="s">
        <v>487</v>
      </c>
      <c r="B11" s="6" t="s">
        <v>488</v>
      </c>
      <c r="C11" s="6" t="s">
        <v>84</v>
      </c>
      <c r="D11" s="6" t="s">
        <v>442</v>
      </c>
      <c r="E11" s="7" t="s">
        <v>489</v>
      </c>
      <c r="F11" s="7" t="s">
        <v>490</v>
      </c>
      <c r="G11" s="8">
        <v>50.5</v>
      </c>
      <c r="H11" s="8">
        <v>19.41</v>
      </c>
      <c r="I11" s="8">
        <v>1.06</v>
      </c>
      <c r="J11" s="8">
        <v>255</v>
      </c>
      <c r="K11" s="11">
        <v>0</v>
      </c>
      <c r="L11" s="6" t="s">
        <v>67</v>
      </c>
      <c r="M11" s="6" t="s">
        <v>491</v>
      </c>
      <c r="N11" s="9">
        <v>8.3999999999999995E-3</v>
      </c>
    </row>
    <row r="12" spans="1:14" ht="16.5" x14ac:dyDescent="0.25">
      <c r="A12" s="19" t="s">
        <v>492</v>
      </c>
      <c r="B12" s="6" t="s">
        <v>493</v>
      </c>
      <c r="C12" s="6" t="s">
        <v>72</v>
      </c>
      <c r="D12" s="6" t="s">
        <v>442</v>
      </c>
      <c r="E12" s="7" t="s">
        <v>494</v>
      </c>
      <c r="F12" s="7" t="s">
        <v>495</v>
      </c>
      <c r="G12" s="6" t="s">
        <v>67</v>
      </c>
      <c r="H12" s="8">
        <v>25.25</v>
      </c>
      <c r="I12" s="8">
        <v>1.89</v>
      </c>
      <c r="J12" s="8">
        <v>0</v>
      </c>
      <c r="K12" s="9">
        <v>0.87319999999999998</v>
      </c>
      <c r="L12" s="6" t="s">
        <v>67</v>
      </c>
      <c r="M12" s="6" t="s">
        <v>496</v>
      </c>
      <c r="N12" s="9">
        <v>5.0000000000000001E-4</v>
      </c>
    </row>
    <row r="13" spans="1:14" ht="16.5" x14ac:dyDescent="0.25">
      <c r="A13" s="19" t="s">
        <v>497</v>
      </c>
      <c r="B13" s="6" t="s">
        <v>498</v>
      </c>
      <c r="C13" s="6" t="s">
        <v>65</v>
      </c>
      <c r="D13" s="6" t="s">
        <v>442</v>
      </c>
      <c r="E13" s="7" t="s">
        <v>198</v>
      </c>
      <c r="F13" s="6" t="s">
        <v>67</v>
      </c>
      <c r="G13" s="7">
        <v>19.059999999999999</v>
      </c>
      <c r="H13" s="6" t="s">
        <v>67</v>
      </c>
      <c r="I13" s="8">
        <v>1.05</v>
      </c>
      <c r="J13" s="8" t="s">
        <v>499</v>
      </c>
      <c r="K13" s="11">
        <v>9.4200000000000006E-2</v>
      </c>
      <c r="L13" s="6" t="s">
        <v>67</v>
      </c>
      <c r="M13" s="6" t="s">
        <v>500</v>
      </c>
      <c r="N13" s="9">
        <v>1.5299999999999999E-2</v>
      </c>
    </row>
    <row r="14" spans="1:14" ht="16.5" x14ac:dyDescent="0.25">
      <c r="A14" s="19" t="s">
        <v>501</v>
      </c>
      <c r="B14" s="6" t="s">
        <v>502</v>
      </c>
      <c r="C14" s="6" t="s">
        <v>65</v>
      </c>
      <c r="D14" s="6" t="s">
        <v>442</v>
      </c>
      <c r="E14" s="7" t="s">
        <v>209</v>
      </c>
      <c r="F14" s="7" t="s">
        <v>503</v>
      </c>
      <c r="G14" s="7">
        <v>7.1</v>
      </c>
      <c r="H14" s="7">
        <v>4.3600000000000003</v>
      </c>
      <c r="I14" s="8">
        <v>1.29</v>
      </c>
      <c r="J14" s="7" t="s">
        <v>504</v>
      </c>
      <c r="K14" s="9">
        <v>1</v>
      </c>
      <c r="L14" s="6" t="s">
        <v>67</v>
      </c>
      <c r="M14" s="6" t="s">
        <v>505</v>
      </c>
      <c r="N14" s="9">
        <v>1.9E-3</v>
      </c>
    </row>
    <row r="15" spans="1:14" ht="16.5" x14ac:dyDescent="0.25">
      <c r="A15" s="19" t="s">
        <v>506</v>
      </c>
      <c r="B15" s="6" t="s">
        <v>507</v>
      </c>
      <c r="C15" s="6" t="s">
        <v>84</v>
      </c>
      <c r="D15" s="6" t="s">
        <v>442</v>
      </c>
      <c r="E15" s="7" t="s">
        <v>213</v>
      </c>
      <c r="F15" s="8" t="s">
        <v>508</v>
      </c>
      <c r="G15" s="7">
        <v>5.96</v>
      </c>
      <c r="H15" s="6" t="s">
        <v>67</v>
      </c>
      <c r="I15" s="15">
        <v>0.74</v>
      </c>
      <c r="J15" s="8">
        <v>667</v>
      </c>
      <c r="K15" s="9">
        <v>0.71799999999999997</v>
      </c>
      <c r="L15" s="6" t="s">
        <v>67</v>
      </c>
      <c r="M15" s="6" t="s">
        <v>509</v>
      </c>
      <c r="N15" s="9">
        <v>0.1346</v>
      </c>
    </row>
    <row r="16" spans="1:14" ht="16.5" x14ac:dyDescent="0.25">
      <c r="A16" s="19">
        <v>694</v>
      </c>
      <c r="B16" s="6" t="s">
        <v>510</v>
      </c>
      <c r="C16" s="6" t="s">
        <v>89</v>
      </c>
      <c r="D16" s="6" t="s">
        <v>442</v>
      </c>
      <c r="E16" s="7" t="s">
        <v>511</v>
      </c>
      <c r="F16" s="8" t="s">
        <v>508</v>
      </c>
      <c r="G16" s="7">
        <v>7.55</v>
      </c>
      <c r="H16" s="6" t="s">
        <v>67</v>
      </c>
      <c r="I16" s="15">
        <v>0.74</v>
      </c>
      <c r="J16" s="7" t="s">
        <v>512</v>
      </c>
      <c r="K16" s="9">
        <v>0.71799999999999997</v>
      </c>
      <c r="L16" s="10">
        <v>44803</v>
      </c>
      <c r="M16" s="6" t="s">
        <v>513</v>
      </c>
      <c r="N16" s="9">
        <v>6.4199999999999993E-2</v>
      </c>
    </row>
    <row r="17" spans="1:14" ht="16.5" x14ac:dyDescent="0.25">
      <c r="A17" s="19" t="s">
        <v>514</v>
      </c>
      <c r="B17" s="6" t="s">
        <v>515</v>
      </c>
      <c r="C17" s="6" t="s">
        <v>65</v>
      </c>
      <c r="D17" s="6" t="s">
        <v>442</v>
      </c>
      <c r="E17" s="7" t="s">
        <v>516</v>
      </c>
      <c r="F17" s="7" t="s">
        <v>517</v>
      </c>
      <c r="G17" s="7">
        <v>9.92</v>
      </c>
      <c r="H17" s="7">
        <v>5.58</v>
      </c>
      <c r="I17" s="8">
        <v>1.47</v>
      </c>
      <c r="J17" s="15" t="s">
        <v>518</v>
      </c>
      <c r="K17" s="9">
        <v>0.99850000000000005</v>
      </c>
      <c r="L17" s="6" t="s">
        <v>67</v>
      </c>
      <c r="M17" s="6" t="s">
        <v>519</v>
      </c>
      <c r="N17" s="9">
        <v>3.1099999999999999E-2</v>
      </c>
    </row>
    <row r="18" spans="1:14" ht="16.5" x14ac:dyDescent="0.25">
      <c r="A18" s="19" t="s">
        <v>520</v>
      </c>
      <c r="B18" s="6" t="s">
        <v>521</v>
      </c>
      <c r="C18" s="6" t="s">
        <v>42</v>
      </c>
      <c r="D18" s="6" t="s">
        <v>442</v>
      </c>
      <c r="E18" s="15" t="s">
        <v>522</v>
      </c>
      <c r="F18" s="6" t="s">
        <v>67</v>
      </c>
      <c r="G18" s="15">
        <v>13.53</v>
      </c>
      <c r="H18" s="6" t="s">
        <v>67</v>
      </c>
      <c r="I18" s="8">
        <v>6.06</v>
      </c>
      <c r="J18" s="8" t="s">
        <v>523</v>
      </c>
      <c r="K18" s="13">
        <v>0.1188</v>
      </c>
      <c r="L18" s="37">
        <v>44882</v>
      </c>
      <c r="M18" s="6" t="s">
        <v>524</v>
      </c>
      <c r="N18" s="11">
        <v>-8.5000000000000006E-3</v>
      </c>
    </row>
    <row r="19" spans="1:14" ht="16.5" x14ac:dyDescent="0.25">
      <c r="A19" s="19">
        <v>357</v>
      </c>
      <c r="B19" s="6" t="s">
        <v>525</v>
      </c>
      <c r="C19" s="6" t="s">
        <v>89</v>
      </c>
      <c r="D19" s="6" t="s">
        <v>442</v>
      </c>
      <c r="E19" s="15" t="s">
        <v>526</v>
      </c>
      <c r="F19" s="7" t="s">
        <v>527</v>
      </c>
      <c r="G19" s="7">
        <v>11</v>
      </c>
      <c r="H19" s="15">
        <v>9.8699999999999992</v>
      </c>
      <c r="I19" s="8">
        <v>1.46</v>
      </c>
      <c r="J19" s="7" t="s">
        <v>528</v>
      </c>
      <c r="K19" s="9">
        <v>0.58440000000000003</v>
      </c>
      <c r="L19" s="10">
        <v>44799</v>
      </c>
      <c r="M19" s="6" t="s">
        <v>529</v>
      </c>
      <c r="N19" s="9">
        <v>6.8400000000000002E-2</v>
      </c>
    </row>
    <row r="20" spans="1:14" ht="16.5" x14ac:dyDescent="0.25">
      <c r="A20" s="19" t="s">
        <v>530</v>
      </c>
      <c r="B20" s="6" t="s">
        <v>531</v>
      </c>
      <c r="C20" s="6" t="s">
        <v>65</v>
      </c>
      <c r="D20" s="6" t="s">
        <v>442</v>
      </c>
      <c r="E20" s="15" t="s">
        <v>532</v>
      </c>
      <c r="F20" s="15" t="s">
        <v>533</v>
      </c>
      <c r="G20" s="7">
        <v>18.05</v>
      </c>
      <c r="H20" s="8">
        <v>15.01</v>
      </c>
      <c r="I20" s="7">
        <v>0.19</v>
      </c>
      <c r="J20" s="15" t="s">
        <v>534</v>
      </c>
      <c r="K20" s="9">
        <v>0.65839999999999999</v>
      </c>
      <c r="L20" s="37">
        <v>44873</v>
      </c>
      <c r="M20" s="6" t="s">
        <v>535</v>
      </c>
      <c r="N20" s="9">
        <v>5.3E-3</v>
      </c>
    </row>
    <row r="21" spans="1:14" ht="16.5" x14ac:dyDescent="0.25">
      <c r="A21" s="19" t="s">
        <v>536</v>
      </c>
      <c r="B21" s="6" t="s">
        <v>537</v>
      </c>
      <c r="C21" s="6" t="s">
        <v>42</v>
      </c>
      <c r="D21" s="6" t="s">
        <v>442</v>
      </c>
      <c r="E21" s="8" t="s">
        <v>538</v>
      </c>
      <c r="F21" s="8" t="s">
        <v>539</v>
      </c>
      <c r="G21" s="7">
        <v>0.13</v>
      </c>
      <c r="H21" s="6" t="s">
        <v>67</v>
      </c>
      <c r="I21" s="15">
        <v>0.79</v>
      </c>
      <c r="J21" s="8">
        <v>0</v>
      </c>
      <c r="K21" s="9">
        <v>0.85389999999999999</v>
      </c>
      <c r="L21" s="6" t="s">
        <v>67</v>
      </c>
      <c r="M21" s="6" t="s">
        <v>540</v>
      </c>
      <c r="N21" s="9">
        <v>0</v>
      </c>
    </row>
    <row r="22" spans="1:14" ht="16.5" x14ac:dyDescent="0.25">
      <c r="A22" s="19">
        <v>1848</v>
      </c>
      <c r="B22" s="6" t="s">
        <v>541</v>
      </c>
      <c r="C22" s="6" t="s">
        <v>89</v>
      </c>
      <c r="D22" s="6" t="s">
        <v>442</v>
      </c>
      <c r="E22" s="8" t="s">
        <v>542</v>
      </c>
      <c r="F22" s="6" t="s">
        <v>67</v>
      </c>
      <c r="G22" s="7">
        <v>2.9</v>
      </c>
      <c r="H22" s="8">
        <v>15.45</v>
      </c>
      <c r="I22" s="8">
        <v>7.28</v>
      </c>
      <c r="J22" s="8" t="s">
        <v>543</v>
      </c>
      <c r="K22" s="13">
        <v>0.4017</v>
      </c>
      <c r="L22" s="10">
        <v>44862</v>
      </c>
      <c r="M22" s="6" t="s">
        <v>544</v>
      </c>
      <c r="N22" s="11">
        <v>-6.3E-3</v>
      </c>
    </row>
    <row r="23" spans="1:14" ht="16.5" x14ac:dyDescent="0.25">
      <c r="A23" s="19" t="s">
        <v>545</v>
      </c>
      <c r="B23" s="6" t="s">
        <v>546</v>
      </c>
      <c r="C23" s="6" t="s">
        <v>42</v>
      </c>
      <c r="D23" s="6" t="s">
        <v>442</v>
      </c>
      <c r="E23" s="8" t="s">
        <v>547</v>
      </c>
      <c r="F23" s="6" t="s">
        <v>67</v>
      </c>
      <c r="G23" s="6" t="s">
        <v>67</v>
      </c>
      <c r="H23" s="6" t="s">
        <v>67</v>
      </c>
      <c r="I23" s="6" t="s">
        <v>67</v>
      </c>
      <c r="J23" s="15" t="s">
        <v>548</v>
      </c>
      <c r="K23" s="11">
        <v>0</v>
      </c>
      <c r="L23" s="6" t="s">
        <v>67</v>
      </c>
      <c r="M23" s="6" t="s">
        <v>549</v>
      </c>
      <c r="N23" s="11">
        <v>-0.16120000000000001</v>
      </c>
    </row>
    <row r="24" spans="1:14" ht="16.5" x14ac:dyDescent="0.25">
      <c r="A24" s="19" t="s">
        <v>550</v>
      </c>
      <c r="B24" s="6" t="s">
        <v>551</v>
      </c>
      <c r="C24" s="6" t="s">
        <v>72</v>
      </c>
      <c r="D24" s="6" t="s">
        <v>442</v>
      </c>
      <c r="E24" s="8" t="s">
        <v>552</v>
      </c>
      <c r="F24" s="8" t="s">
        <v>553</v>
      </c>
      <c r="G24" s="8">
        <v>31.13</v>
      </c>
      <c r="H24" s="15">
        <v>12.41</v>
      </c>
      <c r="I24" s="8">
        <v>22.32</v>
      </c>
      <c r="J24" s="8">
        <v>0</v>
      </c>
      <c r="K24" s="13">
        <v>0.5</v>
      </c>
      <c r="L24" s="6" t="s">
        <v>67</v>
      </c>
      <c r="M24" s="6" t="s">
        <v>554</v>
      </c>
      <c r="N24" s="9">
        <v>0</v>
      </c>
    </row>
    <row r="25" spans="1:14" ht="16.5" x14ac:dyDescent="0.25">
      <c r="A25" s="19" t="s">
        <v>555</v>
      </c>
      <c r="B25" s="6" t="s">
        <v>556</v>
      </c>
      <c r="C25" s="6" t="s">
        <v>72</v>
      </c>
      <c r="D25" s="6" t="s">
        <v>442</v>
      </c>
      <c r="E25" s="8" t="s">
        <v>557</v>
      </c>
      <c r="F25" s="15" t="s">
        <v>558</v>
      </c>
      <c r="G25" s="6" t="s">
        <v>67</v>
      </c>
      <c r="H25" s="15">
        <v>9.7899999999999991</v>
      </c>
      <c r="I25" s="8">
        <v>4.3600000000000003</v>
      </c>
      <c r="J25" s="8" t="s">
        <v>559</v>
      </c>
      <c r="K25" s="13">
        <v>0.48430000000000001</v>
      </c>
      <c r="L25" s="10">
        <v>44833</v>
      </c>
      <c r="M25" s="6" t="s">
        <v>560</v>
      </c>
      <c r="N25" s="9">
        <v>3.0999999999999999E-3</v>
      </c>
    </row>
    <row r="26" spans="1:14" ht="16.5" x14ac:dyDescent="0.25">
      <c r="A26" s="19" t="s">
        <v>561</v>
      </c>
      <c r="B26" s="6" t="s">
        <v>562</v>
      </c>
      <c r="C26" s="6" t="s">
        <v>149</v>
      </c>
      <c r="D26" s="6" t="s">
        <v>442</v>
      </c>
      <c r="E26" s="8" t="s">
        <v>563</v>
      </c>
      <c r="F26" s="7" t="s">
        <v>564</v>
      </c>
      <c r="G26" s="8">
        <v>30.08</v>
      </c>
      <c r="H26" s="8">
        <v>16.34</v>
      </c>
      <c r="I26" s="8">
        <v>0.9</v>
      </c>
      <c r="J26" s="8" t="s">
        <v>565</v>
      </c>
      <c r="K26" s="11">
        <v>0</v>
      </c>
      <c r="L26" s="6" t="s">
        <v>67</v>
      </c>
      <c r="M26" s="6" t="s">
        <v>566</v>
      </c>
      <c r="N26" s="9">
        <v>1.2E-2</v>
      </c>
    </row>
    <row r="27" spans="1:14" ht="16.5" x14ac:dyDescent="0.25">
      <c r="A27" s="19" t="s">
        <v>567</v>
      </c>
      <c r="B27" s="6" t="s">
        <v>568</v>
      </c>
      <c r="C27" s="6" t="s">
        <v>140</v>
      </c>
      <c r="D27" s="6" t="s">
        <v>442</v>
      </c>
      <c r="E27" s="8" t="s">
        <v>569</v>
      </c>
      <c r="F27" s="7" t="s">
        <v>570</v>
      </c>
      <c r="G27" s="7">
        <v>0.21</v>
      </c>
      <c r="H27" s="8">
        <v>124.51</v>
      </c>
      <c r="I27" s="7">
        <v>-3.82</v>
      </c>
      <c r="J27" s="7" t="s">
        <v>571</v>
      </c>
      <c r="K27" s="11">
        <v>2.7000000000000001E-3</v>
      </c>
      <c r="L27" s="10">
        <v>44785</v>
      </c>
      <c r="M27" s="6" t="s">
        <v>572</v>
      </c>
      <c r="N27" s="9">
        <v>3.5700000000000003E-2</v>
      </c>
    </row>
    <row r="28" spans="1:14" ht="16.5" x14ac:dyDescent="0.25">
      <c r="A28" s="19" t="s">
        <v>567</v>
      </c>
      <c r="B28" s="6" t="s">
        <v>568</v>
      </c>
      <c r="C28" s="6" t="s">
        <v>149</v>
      </c>
      <c r="D28" s="6" t="s">
        <v>442</v>
      </c>
      <c r="E28" s="8" t="s">
        <v>573</v>
      </c>
      <c r="F28" s="7" t="s">
        <v>574</v>
      </c>
      <c r="G28" s="6" t="s">
        <v>67</v>
      </c>
      <c r="H28" s="7">
        <v>0.08</v>
      </c>
      <c r="I28" s="8">
        <v>971.61</v>
      </c>
      <c r="J28" s="7" t="s">
        <v>575</v>
      </c>
      <c r="K28" s="11">
        <v>3.5900000000000001E-2</v>
      </c>
      <c r="L28" s="6" t="s">
        <v>67</v>
      </c>
      <c r="M28" s="6" t="s">
        <v>576</v>
      </c>
      <c r="N28" s="9">
        <v>2.8500000000000001E-2</v>
      </c>
    </row>
    <row r="29" spans="1:14" ht="16.5" x14ac:dyDescent="0.25">
      <c r="A29" s="19" t="s">
        <v>577</v>
      </c>
      <c r="B29" s="6" t="s">
        <v>578</v>
      </c>
      <c r="C29" s="6" t="s">
        <v>72</v>
      </c>
      <c r="D29" s="6" t="s">
        <v>442</v>
      </c>
      <c r="E29" s="8" t="s">
        <v>579</v>
      </c>
      <c r="F29" s="8" t="s">
        <v>580</v>
      </c>
      <c r="G29" s="6" t="s">
        <v>67</v>
      </c>
      <c r="H29" s="8">
        <v>35.93</v>
      </c>
      <c r="I29" s="8">
        <v>3.53</v>
      </c>
      <c r="J29" s="8" t="s">
        <v>581</v>
      </c>
      <c r="K29" s="11">
        <v>5.7099999999999998E-2</v>
      </c>
      <c r="L29" s="10">
        <v>44832</v>
      </c>
      <c r="M29" s="6" t="s">
        <v>582</v>
      </c>
      <c r="N29" s="11">
        <v>-3.8800000000000001E-2</v>
      </c>
    </row>
    <row r="30" spans="1:14" ht="16.5" x14ac:dyDescent="0.25">
      <c r="A30" s="19">
        <v>8620</v>
      </c>
      <c r="B30" s="6" t="s">
        <v>583</v>
      </c>
      <c r="C30" s="6" t="s">
        <v>89</v>
      </c>
      <c r="D30" s="6" t="s">
        <v>442</v>
      </c>
      <c r="E30" s="8" t="s">
        <v>584</v>
      </c>
      <c r="F30" s="8" t="e" cm="1" vm="3">
        <f t="array" ref="F30">-_FV(HKD$7,"22")</f>
        <v>#VALUE!</v>
      </c>
      <c r="G30" s="8">
        <v>30.21</v>
      </c>
      <c r="H30" s="6" t="s">
        <v>67</v>
      </c>
      <c r="I30" s="8">
        <v>2.2599999999999998</v>
      </c>
      <c r="J30" s="7" t="s">
        <v>585</v>
      </c>
      <c r="K30" s="11">
        <v>0</v>
      </c>
      <c r="L30" s="10">
        <v>44785</v>
      </c>
      <c r="M30" s="6" t="s">
        <v>586</v>
      </c>
      <c r="N30" s="11">
        <v>-4.4900000000000002E-2</v>
      </c>
    </row>
    <row r="31" spans="1:14" ht="16.5" x14ac:dyDescent="0.25">
      <c r="A31" s="19" t="s">
        <v>587</v>
      </c>
      <c r="B31" s="6" t="s">
        <v>588</v>
      </c>
      <c r="C31" s="6" t="s">
        <v>140</v>
      </c>
      <c r="D31" s="6" t="s">
        <v>442</v>
      </c>
      <c r="E31" s="8" t="s">
        <v>589</v>
      </c>
      <c r="F31" s="7" t="s">
        <v>590</v>
      </c>
      <c r="G31" s="6" t="s">
        <v>67</v>
      </c>
      <c r="H31" s="7">
        <v>7.09</v>
      </c>
      <c r="I31" s="8">
        <v>15.56</v>
      </c>
      <c r="J31" s="8" t="s">
        <v>591</v>
      </c>
      <c r="K31" s="11">
        <v>0</v>
      </c>
      <c r="L31" s="37">
        <v>44874</v>
      </c>
      <c r="M31" s="6" t="s">
        <v>592</v>
      </c>
      <c r="N31" s="9">
        <v>2.63E-2</v>
      </c>
    </row>
    <row r="32" spans="1:14" ht="16.5" x14ac:dyDescent="0.25">
      <c r="A32" s="19" t="s">
        <v>587</v>
      </c>
      <c r="B32" s="6" t="s">
        <v>588</v>
      </c>
      <c r="C32" s="6" t="s">
        <v>149</v>
      </c>
      <c r="D32" s="6" t="s">
        <v>442</v>
      </c>
      <c r="E32" s="8" t="s">
        <v>593</v>
      </c>
      <c r="F32" s="7" t="s">
        <v>594</v>
      </c>
      <c r="G32" s="6" t="s">
        <v>67</v>
      </c>
      <c r="H32" s="7">
        <v>4.92</v>
      </c>
      <c r="I32" s="8">
        <v>9.19</v>
      </c>
      <c r="J32" s="8" t="s">
        <v>595</v>
      </c>
      <c r="K32" s="11">
        <v>0</v>
      </c>
      <c r="L32" s="6" t="s">
        <v>67</v>
      </c>
      <c r="M32" s="6" t="s">
        <v>596</v>
      </c>
      <c r="N32" s="9">
        <v>2.3699999999999999E-2</v>
      </c>
    </row>
    <row r="33" spans="1:14" ht="16.5" x14ac:dyDescent="0.25">
      <c r="A33" s="19" t="s">
        <v>597</v>
      </c>
      <c r="B33" s="6" t="s">
        <v>598</v>
      </c>
      <c r="C33" s="6" t="s">
        <v>76</v>
      </c>
      <c r="D33" s="6" t="s">
        <v>442</v>
      </c>
      <c r="E33" s="8" t="s">
        <v>599</v>
      </c>
      <c r="F33" s="6" t="s">
        <v>67</v>
      </c>
      <c r="G33" s="6" t="s">
        <v>67</v>
      </c>
      <c r="H33" s="6" t="s">
        <v>67</v>
      </c>
      <c r="I33" s="6" t="s">
        <v>67</v>
      </c>
      <c r="J33" s="8">
        <v>18</v>
      </c>
      <c r="K33" s="6" t="s">
        <v>67</v>
      </c>
      <c r="L33" s="6" t="s">
        <v>67</v>
      </c>
      <c r="M33" s="12">
        <v>4</v>
      </c>
      <c r="N33" s="9">
        <v>6.9500000000000006E-2</v>
      </c>
    </row>
    <row r="34" spans="1:14" ht="16.5" x14ac:dyDescent="0.25">
      <c r="A34" s="19" t="s">
        <v>600</v>
      </c>
      <c r="B34" s="6" t="s">
        <v>601</v>
      </c>
      <c r="C34" s="6" t="s">
        <v>355</v>
      </c>
      <c r="D34" s="6" t="s">
        <v>442</v>
      </c>
      <c r="E34" s="8" t="s">
        <v>602</v>
      </c>
      <c r="F34" s="8" t="s">
        <v>603</v>
      </c>
      <c r="G34" s="8">
        <v>69.41</v>
      </c>
      <c r="H34" s="6" t="s">
        <v>67</v>
      </c>
      <c r="I34" s="7">
        <v>0.21</v>
      </c>
      <c r="J34" s="8">
        <v>0</v>
      </c>
      <c r="K34" s="11">
        <v>0</v>
      </c>
      <c r="L34" s="6" t="s">
        <v>67</v>
      </c>
      <c r="M34" s="6" t="s">
        <v>604</v>
      </c>
      <c r="N34" s="11">
        <v>-1.8599999999999998E-2</v>
      </c>
    </row>
    <row r="35" spans="1:14" ht="16.5" x14ac:dyDescent="0.25">
      <c r="A35" s="19" t="s">
        <v>605</v>
      </c>
      <c r="B35" s="6" t="s">
        <v>606</v>
      </c>
      <c r="C35" s="6" t="s">
        <v>84</v>
      </c>
      <c r="D35" s="6" t="s">
        <v>442</v>
      </c>
      <c r="E35" s="6" t="s">
        <v>67</v>
      </c>
      <c r="F35" s="6" t="s">
        <v>67</v>
      </c>
      <c r="G35" s="6" t="s">
        <v>67</v>
      </c>
      <c r="H35" s="6" t="s">
        <v>67</v>
      </c>
      <c r="I35" s="6" t="s">
        <v>67</v>
      </c>
      <c r="J35" s="8">
        <v>0</v>
      </c>
      <c r="K35" s="9">
        <v>1</v>
      </c>
      <c r="L35" s="6" t="s">
        <v>67</v>
      </c>
      <c r="M35" s="6" t="s">
        <v>607</v>
      </c>
      <c r="N35" s="9">
        <v>49.000100000000003</v>
      </c>
    </row>
  </sheetData>
  <hyperlinks>
    <hyperlink ref="B1" r:id="rId1" display="https://wallmine.com/screener?d=a&amp;i%5B%5D=224255&amp;o=n&amp;r=o" xr:uid="{5EEDAC1C-E068-564D-B3B1-575C737A32AC}"/>
    <hyperlink ref="C1" r:id="rId2" display="https://wallmine.com/screener?d=a&amp;i%5B%5D=224255&amp;o=e&amp;r=o" xr:uid="{4A1BCDA7-16EA-9B4D-A933-BDCD94BF419B}"/>
    <hyperlink ref="D1" r:id="rId3" display="https://wallmine.com/screener?d=a&amp;i%5B%5D=224255&amp;o=i&amp;r=o" xr:uid="{6432D915-440A-7740-B367-DDC8996495BE}"/>
    <hyperlink ref="E1" r:id="rId4" display="https://wallmine.com/screener?d=a&amp;i%5B%5D=224255&amp;o=m&amp;r=o" xr:uid="{3B9D2FA6-1C60-124A-8AAE-BD601E55CC3B}"/>
    <hyperlink ref="F1" r:id="rId5" display="https://wallmine.com/screener?d=a&amp;i%5B%5D=224255&amp;o=eb&amp;r=o" xr:uid="{C426136B-C2E6-E44E-A40A-2F0D644EE0EF}"/>
    <hyperlink ref="G1" r:id="rId6" display="https://wallmine.com/screener?d=a&amp;i%5B%5D=224255&amp;o=pe&amp;r=o" xr:uid="{8CCF48CE-2FC8-AE4C-A46F-609542395785}"/>
    <hyperlink ref="H1" r:id="rId7" display="https://wallmine.com/screener?d=a&amp;i%5B%5D=224255&amp;o=ee&amp;r=o" xr:uid="{68413D75-DA6B-E844-BA05-73163BB202C2}"/>
    <hyperlink ref="I1" r:id="rId8" display="https://wallmine.com/screener?d=a&amp;i%5B%5D=224255&amp;o=d2e&amp;r=o" xr:uid="{9BD6A3CF-A7B6-3041-9D0B-EE262A7BFBBD}"/>
    <hyperlink ref="J1" r:id="rId9" display="https://wallmine.com/screener?d=a&amp;i%5B%5D=224255&amp;o=av&amp;r=o" xr:uid="{2A765050-E79B-814A-A358-88D07BB32DF7}"/>
    <hyperlink ref="K1" r:id="rId10" display="https://wallmine.com/screener?d=a&amp;i%5B%5D=224255&amp;o=ito&amp;r=o" xr:uid="{9CCEF475-A3F3-A44B-AEB0-9E5BCC9CE22F}"/>
    <hyperlink ref="L1" r:id="rId11" display="https://wallmine.com/screener?d=a&amp;i%5B%5D=224255&amp;o=ed&amp;r=o" xr:uid="{A1841BF9-A215-964B-842A-3B7139F3AE96}"/>
    <hyperlink ref="M1" r:id="rId12" display="https://wallmine.com/screener?d=a&amp;i%5B%5D=224255&amp;o=p&amp;r=o" xr:uid="{80F94D19-8DB8-2C43-8556-AEA85272AC07}"/>
    <hyperlink ref="N1" r:id="rId13" display="https://wallmine.com/screener?d=a&amp;i%5B%5D=224255&amp;o=pc&amp;r=o" xr:uid="{1D79533D-53E5-E847-993E-B3EEC19792A3}"/>
    <hyperlink ref="A2" r:id="rId14" display="https://wallmine.com/asx/syd" xr:uid="{ACEFE15D-0F43-BA41-9074-3D8439AB38F9}"/>
    <hyperlink ref="A3" r:id="rId15" display="https://wallmine.com/otc/syddf" xr:uid="{484585F0-B6B4-F34B-8801-EA9809F25B10}"/>
    <hyperlink ref="A4" r:id="rId16" display="https://wallmine.com/euronext/adp" xr:uid="{EE5A7097-889F-BD43-81B7-D07D267B5419}"/>
    <hyperlink ref="A5" r:id="rId17" display="https://wallmine.com/nyse/aer" xr:uid="{21F7F95B-7E54-3F40-A34D-E9561DE16FFF}"/>
    <hyperlink ref="A6" r:id="rId18" display="https://wallmine.com/nyse/pac" xr:uid="{897EEFD9-2299-6C43-9632-2D4D8DB10446}"/>
    <hyperlink ref="A7" r:id="rId19" display="https://wallmine.com/asx/aia" xr:uid="{7AF352FA-508A-8242-9D2C-3B67B6B4BF4B}"/>
    <hyperlink ref="A8" r:id="rId20" display="https://wallmine.com/nyse/asr" xr:uid="{F1B22823-3FCF-2643-92C4-C486B810340E}"/>
    <hyperlink ref="A9" r:id="rId21" display="https://wallmine.com/otc/aukny" xr:uid="{4A71F4EB-C807-3F47-BC51-2D309A2D4C4A}"/>
    <hyperlink ref="A10" r:id="rId22" display="https://wallmine.com/hkse/2588" xr:uid="{A1471AB8-12E0-234C-A984-0457B11B3CA3}"/>
    <hyperlink ref="A11" r:id="rId23" display="https://wallmine.com/otc/flgzy" xr:uid="{CA63580E-5A7B-5046-9268-C0F3FEDEFA93}"/>
    <hyperlink ref="A12" r:id="rId24" display="https://wallmine.com/lse/sig" xr:uid="{D0FAD076-D295-A543-93D3-B4A4218CA502}"/>
    <hyperlink ref="A13" r:id="rId25" display="https://wallmine.com/nasdaq/omab" xr:uid="{A44A8779-5DC6-2F43-99A2-C8BA610E7950}"/>
    <hyperlink ref="A14" r:id="rId26" display="https://wallmine.com/nasdaq/aaww" xr:uid="{636E58F4-7645-2445-9225-BF2A7281766E}"/>
    <hyperlink ref="A15" r:id="rId27" display="https://wallmine.com/otc/bjchf" xr:uid="{2362827F-6A59-9C40-80B2-A0733B68E670}"/>
    <hyperlink ref="A16" r:id="rId28" display="https://wallmine.com/hkse/0694" xr:uid="{14F59A96-B9B3-FE43-836C-ABF59D1016D4}"/>
    <hyperlink ref="A17" r:id="rId29" display="https://wallmine.com/nasdaq/atsg" xr:uid="{EFC2EA58-4F1D-2540-8E15-1AF598C81499}"/>
    <hyperlink ref="A18" r:id="rId30" display="https://wallmine.com/nyse/caap" xr:uid="{DD78D168-9C20-2343-AA7D-700DB2696513}"/>
    <hyperlink ref="A19" r:id="rId31" display="https://wallmine.com/hkse/0357" xr:uid="{5AC96315-7250-9C45-B1C6-F0FD4504DDB7}"/>
    <hyperlink ref="A20" r:id="rId32" display="https://wallmine.com/nasdaq/asle" xr:uid="{41C592AE-9ED0-E241-99C8-32D41C74D20E}"/>
    <hyperlink ref="A21" r:id="rId33" display="https://wallmine.com/nyse/mic" xr:uid="{26D614EA-E6A4-DC40-9DDF-1D5FCAD6D894}"/>
    <hyperlink ref="A22" r:id="rId34" display="https://wallmine.com/hkse/1848" xr:uid="{826079C5-E80C-5A41-A5F8-8FC6141EC5F8}"/>
    <hyperlink ref="A23" r:id="rId35" display="https://wallmine.com/nyse/era" xr:uid="{B92FF20E-A8FF-684D-8F2A-D6D545BB15CA}"/>
    <hyperlink ref="A24" r:id="rId36" display="https://wallmine.com/lse/air" xr:uid="{C079862B-61D3-FB46-885D-C6D69C049EC3}"/>
    <hyperlink ref="A25" r:id="rId37" display="https://wallmine.com/lse/avap" xr:uid="{98875337-6499-2043-8441-5EE737A3A19F}"/>
    <hyperlink ref="A26" r:id="rId38" display="https://wallmine.com/bse/taalent" xr:uid="{4B1FC939-133B-B94E-BDFC-E74AFE21D693}"/>
    <hyperlink ref="A27" r:id="rId39" display="https://wallmine.com/nse/gvkpil" xr:uid="{FEADC03D-6C95-2948-B0E0-B750860080EF}"/>
    <hyperlink ref="A28" r:id="rId40" display="https://wallmine.com/bse/gvkpil" xr:uid="{0030123D-CC3F-154F-8776-9E22BD21621A}"/>
    <hyperlink ref="A29" r:id="rId41" display="https://wallmine.com/lse/gmaa" xr:uid="{5ED9ADE3-6FD1-D845-92C2-4629FFDC5055}"/>
    <hyperlink ref="A30" r:id="rId42" display="https://wallmine.com/hkse/8620" xr:uid="{1B7AAF6E-FF34-D244-A9E0-9A605C169D2C}"/>
    <hyperlink ref="A31" r:id="rId43" display="https://wallmine.com/nse/globalvect" xr:uid="{3252F405-3989-334D-BE1D-62F7DF30811E}"/>
    <hyperlink ref="A32" r:id="rId44" display="https://wallmine.com/bse/globalvect" xr:uid="{2907CC5F-0F78-534D-8D2F-329E8B687322}"/>
    <hyperlink ref="A33" r:id="rId45" display="https://wallmine.com/euronext/mlaae" xr:uid="{158C297F-A542-5C4F-9672-5DCBFB4D42CB}"/>
    <hyperlink ref="A34" r:id="rId46" display="https://wallmine.com/tsxv/pjt" xr:uid="{FEA2224D-C48E-CC44-BE75-66C16AB92D87}"/>
    <hyperlink ref="A35" r:id="rId47" display="https://wallmine.com/otc/chhcf" xr:uid="{B4B69CD1-BA34-6741-8B68-847309AA6F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A335-9DBB-3F42-9865-C3FC493C69CD}">
  <dimension ref="B1:Y2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16" sqref="K16"/>
    </sheetView>
  </sheetViews>
  <sheetFormatPr defaultColWidth="8.875" defaultRowHeight="12.75" x14ac:dyDescent="0.2"/>
  <cols>
    <col min="1" max="1" width="3.625" style="1" customWidth="1"/>
    <col min="2" max="2" width="8.875" style="1"/>
    <col min="3" max="3" width="37.125" style="1" bestFit="1" customWidth="1"/>
    <col min="4" max="4" width="8.875" style="4"/>
    <col min="5" max="5" width="8.875" style="1"/>
    <col min="6" max="6" width="10.875" style="1" bestFit="1" customWidth="1"/>
    <col min="7" max="7" width="8.125" style="1" customWidth="1"/>
    <col min="8" max="10" width="8.875" style="1"/>
    <col min="11" max="11" width="65.125" style="1" bestFit="1" customWidth="1"/>
    <col min="12" max="14" width="8.875" style="1"/>
    <col min="15" max="15" width="10.375" style="4" bestFit="1" customWidth="1"/>
    <col min="16" max="16" width="13.375" style="4" bestFit="1" customWidth="1"/>
    <col min="17" max="17" width="14" style="1" bestFit="1" customWidth="1"/>
    <col min="18" max="18" width="9.875" style="1" bestFit="1" customWidth="1"/>
    <col min="19" max="20" width="8.875" style="1"/>
    <col min="21" max="22" width="8.875" style="4"/>
    <col min="23" max="23" width="8.875" style="1"/>
    <col min="24" max="24" width="16.375" style="1" bestFit="1" customWidth="1"/>
    <col min="25" max="16384" width="8.875" style="1"/>
  </cols>
  <sheetData>
    <row r="1" spans="2:25" x14ac:dyDescent="0.2">
      <c r="D1" s="1"/>
      <c r="F1" s="48" t="s">
        <v>398</v>
      </c>
      <c r="G1" s="48"/>
      <c r="H1" s="48"/>
      <c r="I1" s="48"/>
      <c r="J1" s="48"/>
      <c r="O1" s="1"/>
      <c r="P1" s="1"/>
      <c r="S1" s="39">
        <f>AVERAGE(S4:S10)</f>
        <v>1.3082569747231938</v>
      </c>
    </row>
    <row r="2" spans="2:25" x14ac:dyDescent="0.2"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402</v>
      </c>
      <c r="H2" s="3" t="s">
        <v>5</v>
      </c>
      <c r="I2" s="3" t="s">
        <v>6</v>
      </c>
      <c r="J2" s="3" t="s">
        <v>7</v>
      </c>
      <c r="K2" s="2" t="s">
        <v>8</v>
      </c>
      <c r="L2" s="3" t="s">
        <v>9</v>
      </c>
      <c r="M2" s="3" t="s">
        <v>387</v>
      </c>
      <c r="N2" s="3" t="s">
        <v>386</v>
      </c>
      <c r="O2" s="2" t="s">
        <v>409</v>
      </c>
      <c r="P2" s="3" t="s">
        <v>23</v>
      </c>
      <c r="Q2" s="3" t="s">
        <v>26</v>
      </c>
      <c r="R2" s="3" t="s">
        <v>437</v>
      </c>
      <c r="S2" s="3" t="s">
        <v>428</v>
      </c>
      <c r="U2" s="3" t="s">
        <v>429</v>
      </c>
      <c r="V2" s="3" t="s">
        <v>430</v>
      </c>
      <c r="W2" s="3" t="s">
        <v>405</v>
      </c>
      <c r="X2" s="3" t="s">
        <v>436</v>
      </c>
      <c r="Y2" s="3" t="s">
        <v>610</v>
      </c>
    </row>
    <row r="3" spans="2:25" x14ac:dyDescent="0.2">
      <c r="B3" s="25" t="s">
        <v>384</v>
      </c>
      <c r="C3" s="1" t="s">
        <v>64</v>
      </c>
      <c r="D3" s="4" t="s">
        <v>65</v>
      </c>
      <c r="E3" s="4" t="s">
        <v>383</v>
      </c>
      <c r="F3" s="28">
        <f>[8]Main!$C$6*H22</f>
        <v>60.763999999999996</v>
      </c>
      <c r="G3" s="26">
        <f>[8]Main!$C$7</f>
        <v>227.43</v>
      </c>
      <c r="H3" s="26">
        <f>[8]Main!$C$12*H22</f>
        <v>13819.55652</v>
      </c>
      <c r="I3" s="49">
        <f>[8]Main!$C$11*H22</f>
        <v>0</v>
      </c>
      <c r="J3" s="26">
        <f>[8]Main!$C$12*H22</f>
        <v>13819.55652</v>
      </c>
      <c r="K3" s="1" t="s">
        <v>396</v>
      </c>
      <c r="L3" s="4"/>
      <c r="M3" s="4"/>
      <c r="S3" s="4"/>
      <c r="W3" s="4">
        <f>[8]Main!$C$31</f>
        <v>1984</v>
      </c>
      <c r="X3" s="4" t="str">
        <f>[8]Main!$C$30</f>
        <v>Dublin, Ireland</v>
      </c>
      <c r="Y3" s="4">
        <f>[8]Main!$C$32</f>
        <v>1997</v>
      </c>
    </row>
    <row r="4" spans="2:25" x14ac:dyDescent="0.2">
      <c r="B4" s="25" t="s">
        <v>433</v>
      </c>
      <c r="C4" s="1" t="s">
        <v>431</v>
      </c>
      <c r="D4" s="4" t="s">
        <v>42</v>
      </c>
      <c r="E4" s="4" t="s">
        <v>434</v>
      </c>
      <c r="F4" s="28">
        <f>[1]Main!$C$6*H25</f>
        <v>19.570099999999996</v>
      </c>
      <c r="G4" s="26">
        <f>[1]Main!$C$7</f>
        <v>385.26</v>
      </c>
      <c r="H4" s="26">
        <f>[1]Main!$C$8*H25</f>
        <v>7539.5767259999993</v>
      </c>
      <c r="I4" s="26">
        <f>[1]Main!$C$11*H25</f>
        <v>0</v>
      </c>
      <c r="J4" s="26">
        <f>[1]Main!$C$12*H25</f>
        <v>7539.5767259999993</v>
      </c>
      <c r="K4" s="1" t="s">
        <v>432</v>
      </c>
      <c r="L4" s="4"/>
      <c r="M4" s="4"/>
      <c r="Q4" s="4"/>
      <c r="S4" s="4"/>
      <c r="W4" s="4">
        <f>[1]Main!$C$25</f>
        <v>2005</v>
      </c>
      <c r="X4" s="4" t="str">
        <f>[1]Main!$C$24</f>
        <v>Gurgaon, India</v>
      </c>
      <c r="Y4" s="4">
        <f>[1]Main!$C$26</f>
        <v>2015</v>
      </c>
    </row>
    <row r="5" spans="2:25" x14ac:dyDescent="0.2">
      <c r="B5" s="25" t="s">
        <v>12</v>
      </c>
      <c r="C5" s="1" t="s">
        <v>15</v>
      </c>
      <c r="D5" s="4" t="s">
        <v>18</v>
      </c>
      <c r="E5" s="4" t="s">
        <v>377</v>
      </c>
      <c r="F5" s="28">
        <f>[2]Main!$C$6</f>
        <v>1.1198999999999999</v>
      </c>
      <c r="G5" s="26">
        <f>[2]Main!$C$7</f>
        <v>4950</v>
      </c>
      <c r="H5" s="26">
        <f>[2]Main!$C$8</f>
        <v>5543.5049999999992</v>
      </c>
      <c r="I5" s="26">
        <f>[2]Main!$C$11</f>
        <v>0</v>
      </c>
      <c r="J5" s="26">
        <f>[2]Main!$C$12</f>
        <v>5543.5049999999992</v>
      </c>
      <c r="K5" s="1" t="s">
        <v>25</v>
      </c>
      <c r="L5" s="4"/>
      <c r="M5" s="4"/>
      <c r="O5" s="4">
        <v>531</v>
      </c>
      <c r="Q5" s="4">
        <v>200</v>
      </c>
      <c r="S5" s="4"/>
      <c r="W5" s="4">
        <f>[2]Main!$C$28</f>
        <v>2011</v>
      </c>
      <c r="X5" s="4" t="str">
        <f>[2]Main!$C$27</f>
        <v>London/Madrid</v>
      </c>
      <c r="Y5" s="4">
        <f>[2]Main!$C$29</f>
        <v>2011</v>
      </c>
    </row>
    <row r="6" spans="2:25" x14ac:dyDescent="0.2">
      <c r="B6" s="25" t="s">
        <v>425</v>
      </c>
      <c r="C6" s="1" t="s">
        <v>427</v>
      </c>
      <c r="D6" s="4" t="s">
        <v>42</v>
      </c>
      <c r="E6" s="4" t="s">
        <v>383</v>
      </c>
      <c r="F6" s="28">
        <f>[3]Main!$C$6*H22</f>
        <v>36.810400000000001</v>
      </c>
      <c r="G6" s="26">
        <f>[3]Main!$C$7</f>
        <v>126.5</v>
      </c>
      <c r="H6" s="26">
        <f>[3]Main!$C$8*H22</f>
        <v>4656.5155999999997</v>
      </c>
      <c r="I6" s="26">
        <f>[3]Main!$C$11*H22</f>
        <v>987.36</v>
      </c>
      <c r="J6" s="26">
        <f>[3]Main!$C$12*H22</f>
        <v>3669.1556</v>
      </c>
      <c r="K6" s="1" t="s">
        <v>426</v>
      </c>
      <c r="L6" s="22">
        <f>'[3]Financial Model'!$V$42</f>
        <v>0.26862302483069977</v>
      </c>
      <c r="M6" s="4"/>
      <c r="Q6" s="4"/>
      <c r="S6" s="35">
        <f>[3]Main!$C$35</f>
        <v>1.3933386917609896</v>
      </c>
      <c r="U6" s="4" t="str">
        <f>[3]Main!$C$30</f>
        <v>Q222</v>
      </c>
      <c r="V6" s="36">
        <f>[3]Main!$D$30</f>
        <v>44378</v>
      </c>
      <c r="W6" s="4">
        <f>[3]Main!$C$23</f>
        <v>1932</v>
      </c>
      <c r="X6" s="4" t="str">
        <f>[3]Main!$C$24</f>
        <v>Seattle, WA</v>
      </c>
      <c r="Y6" s="4"/>
    </row>
    <row r="7" spans="2:25" x14ac:dyDescent="0.2">
      <c r="B7" s="25" t="s">
        <v>11</v>
      </c>
      <c r="C7" s="1" t="s">
        <v>14</v>
      </c>
      <c r="D7" s="4" t="s">
        <v>18</v>
      </c>
      <c r="E7" s="4" t="s">
        <v>381</v>
      </c>
      <c r="F7" s="28">
        <f>[4]Main!$C$6</f>
        <v>3.54</v>
      </c>
      <c r="G7" s="26">
        <f>[4]Main!$C$7</f>
        <v>758</v>
      </c>
      <c r="H7" s="26">
        <f>[4]Main!$C$8</f>
        <v>2683.32</v>
      </c>
      <c r="I7" s="26">
        <f>[4]Main!$C$11</f>
        <v>478</v>
      </c>
      <c r="J7" s="26">
        <f>[4]Main!$C$12</f>
        <v>2205.3200000000002</v>
      </c>
      <c r="K7" s="1" t="s">
        <v>394</v>
      </c>
      <c r="L7" s="22">
        <f>'[4]Financial Model'!$I$31</f>
        <v>2.4699599465954607E-2</v>
      </c>
      <c r="M7" s="4"/>
      <c r="O7" s="4">
        <v>310</v>
      </c>
      <c r="P7" s="4">
        <v>106</v>
      </c>
      <c r="Q7" s="4">
        <v>136</v>
      </c>
      <c r="S7" s="35">
        <f>[4]Main!$C$37</f>
        <v>1.0939180327868854</v>
      </c>
      <c r="U7" s="4" t="str">
        <f>[4]Main!$C$31</f>
        <v>H122</v>
      </c>
      <c r="V7" s="36">
        <f>[4]Main!$D$31</f>
        <v>44700</v>
      </c>
      <c r="W7" s="4">
        <f>[4]Main!$C$28</f>
        <v>1995</v>
      </c>
      <c r="X7" s="4" t="str">
        <f>[4]Main!$C$27</f>
        <v>Luton, UK</v>
      </c>
      <c r="Y7" s="4">
        <f>[4]Main!$C$29</f>
        <v>2000</v>
      </c>
    </row>
    <row r="8" spans="2:25" x14ac:dyDescent="0.2">
      <c r="B8" s="25" t="s">
        <v>16</v>
      </c>
      <c r="C8" s="1" t="s">
        <v>17</v>
      </c>
      <c r="D8" s="4" t="s">
        <v>20</v>
      </c>
      <c r="E8" s="4" t="s">
        <v>381</v>
      </c>
      <c r="F8" s="28">
        <f>[5]Main!$C$6</f>
        <v>10.029999999999999</v>
      </c>
      <c r="G8" s="26">
        <f>[5]Main!$C$7</f>
        <v>214.62</v>
      </c>
      <c r="H8" s="26">
        <f>[5]Main!$C$8</f>
        <v>2152.6385999999998</v>
      </c>
      <c r="I8" s="26">
        <f>[5]Main!$C$11</f>
        <v>0</v>
      </c>
      <c r="J8" s="26">
        <f>[5]Main!$C$12</f>
        <v>2152.6385999999998</v>
      </c>
      <c r="K8" s="1" t="s">
        <v>393</v>
      </c>
      <c r="L8" s="4"/>
      <c r="M8" s="4"/>
      <c r="O8" s="4">
        <v>96</v>
      </c>
      <c r="P8" s="4">
        <v>57</v>
      </c>
      <c r="Q8" s="4">
        <v>82</v>
      </c>
      <c r="S8" s="4"/>
      <c r="W8" s="4">
        <f>[5]Main!$C$28</f>
        <v>1971</v>
      </c>
      <c r="X8" s="4" t="str">
        <f>[5]Main!$C$27</f>
        <v>Leeds, UK</v>
      </c>
      <c r="Y8" s="4">
        <f>[5]Main!$C$29</f>
        <v>1988</v>
      </c>
    </row>
    <row r="9" spans="2:25" x14ac:dyDescent="0.2">
      <c r="B9" s="25" t="s">
        <v>438</v>
      </c>
      <c r="C9" s="1" t="s">
        <v>439</v>
      </c>
      <c r="D9" s="4" t="s">
        <v>65</v>
      </c>
      <c r="E9" s="4" t="s">
        <v>383</v>
      </c>
      <c r="F9" s="28">
        <f>[6]Main!$C$6*H22</f>
        <v>25.053599999999999</v>
      </c>
      <c r="G9" s="26">
        <f>[6]Main!$C$7</f>
        <v>73.998000000000005</v>
      </c>
      <c r="H9" s="26">
        <f>[6]Main!$C$8*H22</f>
        <v>1853.9162928000003</v>
      </c>
      <c r="I9" s="26">
        <f>[6]Main!$C$11*H22</f>
        <v>-1157.33816</v>
      </c>
      <c r="J9" s="26">
        <f>[6]Main!$C$12*H22</f>
        <v>3011.2544528000003</v>
      </c>
      <c r="K9" s="1" t="s">
        <v>609</v>
      </c>
      <c r="L9" s="22">
        <f>'[6]Financial Model'!$U$37</f>
        <v>0.33604299344574362</v>
      </c>
      <c r="O9" s="4">
        <f>[6]Main!$D$23</f>
        <v>117</v>
      </c>
      <c r="P9" s="4">
        <f>[6]Main!$D$24</f>
        <v>2</v>
      </c>
      <c r="Q9" s="4" t="str">
        <f>[6]Main!$D$25</f>
        <v>N/A</v>
      </c>
      <c r="S9" s="35">
        <f>[6]Main!$C$38</f>
        <v>1.4375141996217067</v>
      </c>
      <c r="U9" s="4" t="str">
        <f>[6]Main!$C$33</f>
        <v>Q322</v>
      </c>
      <c r="V9" s="36">
        <f>[6]Main!$D$33</f>
        <v>44868</v>
      </c>
      <c r="W9" s="4">
        <f>[6]Main!$C$30</f>
        <v>1980</v>
      </c>
      <c r="X9" s="4" t="str">
        <f>[6]Main!$C$29</f>
        <v>Wilmington, OH</v>
      </c>
      <c r="Y9" s="4">
        <f>[6]Main!$C$31</f>
        <v>2003</v>
      </c>
    </row>
    <row r="10" spans="2:25" x14ac:dyDescent="0.2">
      <c r="B10" s="25" t="s">
        <v>10</v>
      </c>
      <c r="C10" s="1" t="s">
        <v>13</v>
      </c>
      <c r="D10" s="4" t="s">
        <v>18</v>
      </c>
      <c r="E10" s="4" t="s">
        <v>377</v>
      </c>
      <c r="F10" s="28">
        <f>[7]Main!$C$6</f>
        <v>17.350000000000001</v>
      </c>
      <c r="G10" s="26">
        <f>[7]Main!$C$7</f>
        <v>103.7</v>
      </c>
      <c r="H10" s="26">
        <f>[7]Main!$C$8</f>
        <v>1799.1950000000002</v>
      </c>
      <c r="I10" s="26">
        <f>[7]Main!$C$11</f>
        <v>0</v>
      </c>
      <c r="J10" s="26">
        <f>[7]Main!$C$12</f>
        <v>1799.1950000000002</v>
      </c>
      <c r="K10" s="1" t="s">
        <v>19</v>
      </c>
      <c r="L10" s="22">
        <f>'[7]Financial Model'!$L$25</f>
        <v>0.47730688307784791</v>
      </c>
      <c r="M10" s="22"/>
      <c r="N10" s="22"/>
      <c r="O10" s="4">
        <f>[7]Main!$D$21</f>
        <v>0</v>
      </c>
      <c r="P10" s="4">
        <f>[7]Main!$D$22</f>
        <v>153</v>
      </c>
      <c r="Q10" s="4"/>
      <c r="S10" s="4"/>
      <c r="W10" s="4">
        <f>[7]Main!$C$29</f>
        <v>2003</v>
      </c>
      <c r="X10" s="4" t="str">
        <f>[7]Main!$C$28</f>
        <v>Budapest, Hungary</v>
      </c>
      <c r="Y10" s="4">
        <f>[7]Main!$C$30</f>
        <v>2015</v>
      </c>
    </row>
    <row r="11" spans="2:25" x14ac:dyDescent="0.2">
      <c r="B11" s="25"/>
      <c r="E11" s="4"/>
      <c r="H11" s="28"/>
      <c r="I11" s="27"/>
      <c r="J11" s="27"/>
      <c r="L11" s="4"/>
      <c r="M11" s="4"/>
      <c r="Q11" s="4"/>
      <c r="S11" s="4"/>
    </row>
    <row r="12" spans="2:25" x14ac:dyDescent="0.2"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S12" s="4"/>
    </row>
    <row r="13" spans="2:25" x14ac:dyDescent="0.2">
      <c r="B13" s="1" t="s">
        <v>21</v>
      </c>
      <c r="C13" s="1" t="s">
        <v>22</v>
      </c>
      <c r="D13" s="4" t="s">
        <v>18</v>
      </c>
      <c r="H13" s="31"/>
      <c r="K13" s="1" t="s">
        <v>24</v>
      </c>
      <c r="L13" s="4"/>
      <c r="M13" s="4"/>
      <c r="O13" s="4">
        <v>130</v>
      </c>
      <c r="P13" s="4">
        <v>44</v>
      </c>
      <c r="Q13" s="4"/>
      <c r="S13" s="4"/>
    </row>
    <row r="14" spans="2:25" x14ac:dyDescent="0.2">
      <c r="B14" s="33">
        <v>753</v>
      </c>
      <c r="C14" s="1" t="s">
        <v>88</v>
      </c>
      <c r="D14" s="4" t="s">
        <v>399</v>
      </c>
      <c r="H14" s="31"/>
      <c r="K14" s="1" t="s">
        <v>608</v>
      </c>
      <c r="L14" s="4"/>
      <c r="M14" s="4"/>
      <c r="Q14" s="4"/>
      <c r="S14" s="4"/>
    </row>
    <row r="15" spans="2:25" x14ac:dyDescent="0.2">
      <c r="B15" s="1" t="s">
        <v>382</v>
      </c>
      <c r="C15" s="1" t="s">
        <v>54</v>
      </c>
      <c r="D15" s="4" t="s">
        <v>42</v>
      </c>
      <c r="E15" s="4" t="s">
        <v>383</v>
      </c>
      <c r="F15" s="1">
        <v>40.14</v>
      </c>
      <c r="H15" s="32">
        <f>(F15*H22)*592.96</f>
        <v>20945.244672000001</v>
      </c>
      <c r="K15" s="1" t="s">
        <v>397</v>
      </c>
      <c r="L15" s="4"/>
      <c r="M15" s="4"/>
      <c r="S15" s="4"/>
    </row>
    <row r="16" spans="2:25" x14ac:dyDescent="0.2">
      <c r="B16" s="29">
        <v>9201</v>
      </c>
      <c r="C16" s="1" t="s">
        <v>388</v>
      </c>
      <c r="D16" s="4" t="s">
        <v>389</v>
      </c>
      <c r="E16" s="4" t="s">
        <v>390</v>
      </c>
      <c r="F16" s="30">
        <v>2357</v>
      </c>
      <c r="G16" s="30"/>
      <c r="H16" s="32">
        <f>(F16*H24)*320.79</f>
        <v>4536.6121800000001</v>
      </c>
      <c r="K16" s="1" t="s">
        <v>392</v>
      </c>
      <c r="L16" s="4"/>
      <c r="S16" s="4"/>
    </row>
    <row r="17" spans="2:19" x14ac:dyDescent="0.2">
      <c r="B17" s="1" t="s">
        <v>385</v>
      </c>
      <c r="C17" s="1" t="s">
        <v>197</v>
      </c>
      <c r="D17" s="4" t="s">
        <v>65</v>
      </c>
      <c r="E17" s="4" t="s">
        <v>383</v>
      </c>
      <c r="F17" s="1">
        <v>9.5399999999999991</v>
      </c>
      <c r="H17" s="32">
        <f>(F17*H22)*320.79</f>
        <v>2693.0962079999999</v>
      </c>
      <c r="K17" s="1" t="s">
        <v>395</v>
      </c>
      <c r="L17" s="4"/>
      <c r="M17" s="4"/>
      <c r="S17" s="4"/>
    </row>
    <row r="18" spans="2:19" x14ac:dyDescent="0.2">
      <c r="B18" s="1" t="s">
        <v>400</v>
      </c>
      <c r="C18" s="1" t="s">
        <v>41</v>
      </c>
      <c r="D18" s="4" t="s">
        <v>42</v>
      </c>
      <c r="E18" s="4" t="s">
        <v>383</v>
      </c>
      <c r="K18" s="1" t="s">
        <v>401</v>
      </c>
      <c r="S18" s="4"/>
    </row>
    <row r="19" spans="2:19" x14ac:dyDescent="0.2">
      <c r="H19" s="32"/>
    </row>
    <row r="21" spans="2:19" x14ac:dyDescent="0.2">
      <c r="D21" s="1"/>
      <c r="F21" s="44" t="s">
        <v>378</v>
      </c>
      <c r="G21" s="45"/>
      <c r="H21" s="46"/>
      <c r="O21" s="1"/>
      <c r="P21" s="1"/>
    </row>
    <row r="22" spans="2:19" x14ac:dyDescent="0.2">
      <c r="D22" s="1"/>
      <c r="F22" s="42" t="s">
        <v>379</v>
      </c>
      <c r="G22" s="43"/>
      <c r="H22" s="23">
        <v>0.88</v>
      </c>
      <c r="O22" s="1"/>
      <c r="P22" s="1"/>
    </row>
    <row r="23" spans="2:19" x14ac:dyDescent="0.2">
      <c r="D23" s="1"/>
      <c r="F23" s="42" t="s">
        <v>380</v>
      </c>
      <c r="G23" s="43"/>
      <c r="H23" s="23">
        <v>0.85</v>
      </c>
      <c r="O23" s="1"/>
      <c r="P23" s="1"/>
    </row>
    <row r="24" spans="2:19" x14ac:dyDescent="0.2">
      <c r="D24" s="1"/>
      <c r="F24" s="42" t="s">
        <v>391</v>
      </c>
      <c r="G24" s="43"/>
      <c r="H24" s="23">
        <v>6.0000000000000001E-3</v>
      </c>
      <c r="O24" s="1"/>
      <c r="P24" s="1"/>
    </row>
    <row r="25" spans="2:19" x14ac:dyDescent="0.2">
      <c r="F25" s="40" t="s">
        <v>435</v>
      </c>
      <c r="G25" s="41"/>
      <c r="H25" s="24">
        <v>1.0999999999999999E-2</v>
      </c>
    </row>
  </sheetData>
  <mergeCells count="7">
    <mergeCell ref="F25:G25"/>
    <mergeCell ref="F24:G24"/>
    <mergeCell ref="F21:H21"/>
    <mergeCell ref="B12:Q12"/>
    <mergeCell ref="F1:J1"/>
    <mergeCell ref="F22:G22"/>
    <mergeCell ref="F23:G23"/>
  </mergeCells>
  <hyperlinks>
    <hyperlink ref="B10" r:id="rId1" xr:uid="{3B58BCD6-42FB-9B41-82F9-2CB3C0FF35E5}"/>
    <hyperlink ref="B7" r:id="rId2" xr:uid="{176C962A-9F96-4539-8149-82E34F7BBB40}"/>
    <hyperlink ref="B8" r:id="rId3" xr:uid="{56F8AAB4-AB88-4816-A70A-66823F4EBD86}"/>
    <hyperlink ref="B5" r:id="rId4" xr:uid="{593208B0-BF4C-4E7C-9DA3-9FABEC41EED7}"/>
    <hyperlink ref="B6" r:id="rId5" xr:uid="{5BD026C6-209C-4F8D-96F9-0D20474E4F7F}"/>
    <hyperlink ref="B4" r:id="rId6" xr:uid="{28605697-2E3F-4D0E-BA6A-013F294DB301}"/>
    <hyperlink ref="B9" r:id="rId7" xr:uid="{7F471098-FF05-4C1A-AA9F-8A6A66E1327B}"/>
    <hyperlink ref="B3" r:id="rId8" xr:uid="{340E3559-5E25-4E5A-9CCF-84716432B315}"/>
  </hyperlinks>
  <pageMargins left="0.7" right="0.7" top="0.75" bottom="0.75" header="0.3" footer="0.3"/>
  <pageSetup paperSize="256" orientation="portrait" horizontalDpi="203" verticalDpi="203" r:id="rId9"/>
  <legacy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EDE9-69E3-4DB1-A599-3D030985D0D0}">
  <dimension ref="B2:L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8" sqref="C8"/>
    </sheetView>
  </sheetViews>
  <sheetFormatPr defaultColWidth="8" defaultRowHeight="12.75" x14ac:dyDescent="0.2"/>
  <cols>
    <col min="1" max="1" width="5.5" style="1" customWidth="1"/>
    <col min="2" max="2" width="12.625" style="1" bestFit="1" customWidth="1"/>
    <col min="3" max="3" width="8.5" style="1" bestFit="1" customWidth="1"/>
    <col min="4" max="4" width="19.625" style="1" bestFit="1" customWidth="1"/>
    <col min="5" max="5" width="9" style="1" customWidth="1"/>
    <col min="6" max="6" width="8" style="1"/>
    <col min="7" max="7" width="41.625" style="1" bestFit="1" customWidth="1"/>
    <col min="8" max="8" width="8.875" style="1" bestFit="1" customWidth="1"/>
    <col min="9" max="9" width="8" style="1"/>
    <col min="10" max="10" width="13.125" style="1" bestFit="1" customWidth="1"/>
    <col min="11" max="11" width="8" style="1"/>
    <col min="12" max="12" width="33.875" style="1" bestFit="1" customWidth="1"/>
    <col min="13" max="16384" width="8" style="1"/>
  </cols>
  <sheetData>
    <row r="2" spans="2:12" s="2" customFormat="1" x14ac:dyDescent="0.2">
      <c r="B2" s="2" t="s">
        <v>403</v>
      </c>
      <c r="C2" s="2" t="s">
        <v>404</v>
      </c>
      <c r="D2" s="2" t="s">
        <v>8</v>
      </c>
      <c r="E2" s="3" t="s">
        <v>418</v>
      </c>
      <c r="F2" s="3" t="s">
        <v>405</v>
      </c>
      <c r="G2" s="2" t="s">
        <v>417</v>
      </c>
      <c r="H2" s="3" t="s">
        <v>409</v>
      </c>
      <c r="I2" s="3" t="s">
        <v>410</v>
      </c>
      <c r="J2" s="3" t="s">
        <v>411</v>
      </c>
      <c r="K2" s="3" t="s">
        <v>413</v>
      </c>
      <c r="L2" s="2" t="s">
        <v>406</v>
      </c>
    </row>
    <row r="3" spans="2:12" x14ac:dyDescent="0.2">
      <c r="B3" s="1" t="s">
        <v>407</v>
      </c>
      <c r="E3" s="4" t="s">
        <v>419</v>
      </c>
      <c r="F3" s="4">
        <v>2020</v>
      </c>
      <c r="G3" s="1" t="s">
        <v>408</v>
      </c>
      <c r="H3" s="4">
        <v>7</v>
      </c>
      <c r="I3" s="4">
        <v>5</v>
      </c>
      <c r="J3" s="4">
        <v>16</v>
      </c>
      <c r="K3" s="34" t="s">
        <v>414</v>
      </c>
      <c r="L3" s="1" t="s">
        <v>424</v>
      </c>
    </row>
    <row r="4" spans="2:12" x14ac:dyDescent="0.2">
      <c r="B4" s="1" t="s">
        <v>412</v>
      </c>
      <c r="D4" s="1" t="s">
        <v>423</v>
      </c>
      <c r="E4" s="4" t="s">
        <v>419</v>
      </c>
      <c r="F4" s="4">
        <v>1984</v>
      </c>
      <c r="G4" s="1" t="s">
        <v>416</v>
      </c>
      <c r="H4" s="4">
        <v>36</v>
      </c>
      <c r="I4" s="4">
        <v>21</v>
      </c>
      <c r="J4" s="4">
        <v>32</v>
      </c>
      <c r="K4" s="34" t="s">
        <v>414</v>
      </c>
      <c r="L4" s="1" t="s">
        <v>415</v>
      </c>
    </row>
    <row r="5" spans="2:12" x14ac:dyDescent="0.2">
      <c r="B5" s="1" t="s">
        <v>420</v>
      </c>
      <c r="D5" s="1" t="s">
        <v>422</v>
      </c>
      <c r="E5" s="4" t="s">
        <v>419</v>
      </c>
      <c r="F5" s="4">
        <v>1997</v>
      </c>
      <c r="H5" s="4">
        <v>14</v>
      </c>
      <c r="I5" s="4">
        <v>0</v>
      </c>
      <c r="J5" s="4" t="s">
        <v>421</v>
      </c>
      <c r="K5" s="34" t="s">
        <v>414</v>
      </c>
    </row>
  </sheetData>
  <hyperlinks>
    <hyperlink ref="K3" r:id="rId1" display="Link" xr:uid="{705A33A3-71BB-4320-B698-2F78CD2A8AFC}"/>
    <hyperlink ref="K4" r:id="rId2" xr:uid="{02883213-BF38-4D93-A318-299B713A430A}"/>
    <hyperlink ref="K5" r:id="rId3" location="Fleet" xr:uid="{31B6035D-A419-4044-A1AE-78B68CC43A46}"/>
  </hyperlinks>
  <pageMargins left="0.7" right="0.7" top="0.75" bottom="0.75" header="0.3" footer="0.3"/>
  <pageSetup paperSize="256" orientation="portrait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Airlines Screening</vt:lpstr>
      <vt:lpstr>Airport Services Screen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me</cp:lastModifiedBy>
  <dcterms:created xsi:type="dcterms:W3CDTF">2022-06-10T13:59:15Z</dcterms:created>
  <dcterms:modified xsi:type="dcterms:W3CDTF">2022-11-07T12:28:33Z</dcterms:modified>
</cp:coreProperties>
</file>