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F969DA5-C97C-46C5-A5CE-4D5871A35C11}" xr6:coauthVersionLast="36" xr6:coauthVersionMax="36" xr10:uidLastSave="{00000000-0000-0000-0000-000000000000}"/>
  <bookViews>
    <workbookView xWindow="0" yWindow="0" windowWidth="27435" windowHeight="11100" activeTab="1" xr2:uid="{A0DE9234-8F94-41AD-8663-2284C148F328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1" i="2" l="1"/>
  <c r="W70" i="2"/>
  <c r="W69" i="2"/>
  <c r="W67" i="2"/>
  <c r="W66" i="2"/>
  <c r="W61" i="2"/>
  <c r="W64" i="2" s="1"/>
  <c r="W55" i="2"/>
  <c r="W48" i="2"/>
  <c r="W45" i="2"/>
  <c r="W42" i="2"/>
  <c r="S32" i="2"/>
  <c r="S31" i="2"/>
  <c r="S30" i="2"/>
  <c r="W32" i="2"/>
  <c r="W31" i="2"/>
  <c r="W30" i="2"/>
  <c r="W22" i="2"/>
  <c r="S22" i="2"/>
  <c r="W21" i="2"/>
  <c r="S21" i="2"/>
  <c r="W19" i="2"/>
  <c r="S19" i="2"/>
  <c r="S15" i="2"/>
  <c r="S14" i="2"/>
  <c r="W15" i="2"/>
  <c r="W14" i="2"/>
  <c r="W26" i="2"/>
  <c r="W9" i="2"/>
  <c r="S9" i="2"/>
  <c r="S6" i="2"/>
  <c r="W6" i="2"/>
  <c r="S10" i="2" l="1"/>
  <c r="S29" i="2" s="1"/>
  <c r="W10" i="2"/>
  <c r="W29" i="2" s="1"/>
  <c r="C11" i="1" l="1"/>
  <c r="C8" i="1"/>
  <c r="C12" i="1" s="1"/>
</calcChain>
</file>

<file path=xl/sharedStrings.xml><?xml version="1.0" encoding="utf-8"?>
<sst xmlns="http://schemas.openxmlformats.org/spreadsheetml/2006/main" count="147" uniqueCount="131">
  <si>
    <t>$MDB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</si>
  <si>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</si>
  <si>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</si>
  <si>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</si>
  <si>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</si>
  <si>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</si>
  <si>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</si>
  <si>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</si>
  <si>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</si>
  <si>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</si>
  <si>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</si>
  <si>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</si>
  <si>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</si>
  <si>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MongoDB, Inc.</t>
  </si>
  <si>
    <t>Profile</t>
  </si>
  <si>
    <t>HQ</t>
  </si>
  <si>
    <t>Founded</t>
  </si>
  <si>
    <t>Update</t>
  </si>
  <si>
    <t>IR</t>
  </si>
  <si>
    <t>Key Metrics</t>
  </si>
  <si>
    <t>P/E</t>
  </si>
  <si>
    <t>P/B</t>
  </si>
  <si>
    <t>P/S</t>
  </si>
  <si>
    <t>EV/S</t>
  </si>
  <si>
    <t>EV/E</t>
  </si>
  <si>
    <t>Key Events</t>
  </si>
  <si>
    <t>Source-Available NoSQL database software</t>
  </si>
  <si>
    <t>Dev Ittycheria</t>
  </si>
  <si>
    <t>Director</t>
  </si>
  <si>
    <t>Co-Found</t>
  </si>
  <si>
    <t>Dwight Merriman</t>
  </si>
  <si>
    <t>Michael Gordon</t>
  </si>
  <si>
    <t>CTO</t>
  </si>
  <si>
    <t>Mark Porter</t>
  </si>
  <si>
    <t>Products</t>
  </si>
  <si>
    <t>AWS Collaboration</t>
  </si>
  <si>
    <t>FQ118</t>
  </si>
  <si>
    <t>FQ218</t>
  </si>
  <si>
    <t>FQ318</t>
  </si>
  <si>
    <t>FQ418</t>
  </si>
  <si>
    <t>FQ119</t>
  </si>
  <si>
    <t>FQ219</t>
  </si>
  <si>
    <t>FQ319</t>
  </si>
  <si>
    <t>FQ419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</si>
  <si>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</si>
  <si>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</si>
  <si>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</si>
  <si>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</si>
  <si>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</si>
  <si>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</si>
  <si>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</si>
  <si>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</si>
  <si>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</si>
  <si>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</si>
  <si>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</si>
  <si>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</si>
  <si>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</si>
  <si>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</si>
  <si>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</si>
  <si>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</si>
  <si>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</si>
  <si>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</si>
  <si>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</si>
  <si>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</si>
  <si>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</si>
  <si>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</si>
  <si>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</si>
  <si>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</si>
  <si>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</si>
  <si>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</si>
  <si>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</si>
  <si>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FQ323</t>
  </si>
  <si>
    <t>New York City, US</t>
  </si>
  <si>
    <t>IPO</t>
  </si>
  <si>
    <t>In 2013 MongoDB, Inc. was revealed to have received funding through CIA-sponsered In-Q-Tel which has been</t>
  </si>
  <si>
    <t>a concern for foreign nations, such as India</t>
  </si>
  <si>
    <t>FQ123</t>
  </si>
  <si>
    <t>Revenue</t>
  </si>
  <si>
    <t>COGS</t>
  </si>
  <si>
    <t>Subscription COGS</t>
  </si>
  <si>
    <t>Services COGS</t>
  </si>
  <si>
    <t>Subscription Revenue</t>
  </si>
  <si>
    <t>Services Revenue</t>
  </si>
  <si>
    <t>Gross Profit</t>
  </si>
  <si>
    <t>Revenue Y/Y</t>
  </si>
  <si>
    <t>Revenue Q/Q</t>
  </si>
  <si>
    <t>Gross Margin</t>
  </si>
  <si>
    <t>Operating Margin</t>
  </si>
  <si>
    <t>Net Margin</t>
  </si>
  <si>
    <t>Tax Rate</t>
  </si>
  <si>
    <t>FQ223</t>
  </si>
  <si>
    <t>FQ423</t>
  </si>
  <si>
    <t>Sales &amp; Marketing</t>
  </si>
  <si>
    <t>R&amp;D</t>
  </si>
  <si>
    <t>G&amp;A</t>
  </si>
  <si>
    <t>Total Operating Expenses</t>
  </si>
  <si>
    <t>Operating Income</t>
  </si>
  <si>
    <t>Interest Income</t>
  </si>
  <si>
    <t>Interest Expense</t>
  </si>
  <si>
    <t>Other Income, Net</t>
  </si>
  <si>
    <t>Pretax Income</t>
  </si>
  <si>
    <t>Taxes</t>
  </si>
  <si>
    <t>Net Income</t>
  </si>
  <si>
    <t>EPS</t>
  </si>
  <si>
    <t>Balance Sheet</t>
  </si>
  <si>
    <t>Short-Term Investments</t>
  </si>
  <si>
    <t>A/R</t>
  </si>
  <si>
    <t>Deferred Commission</t>
  </si>
  <si>
    <t>Prepaid Expenses &amp; OCA</t>
  </si>
  <si>
    <t>TCA</t>
  </si>
  <si>
    <t>PP&amp;E</t>
  </si>
  <si>
    <t>Operating Lease ROU</t>
  </si>
  <si>
    <t>Goodwill+Intangibles</t>
  </si>
  <si>
    <t>Deferred Taxes</t>
  </si>
  <si>
    <t>Other Assets</t>
  </si>
  <si>
    <t>Assets</t>
  </si>
  <si>
    <t>A/P</t>
  </si>
  <si>
    <t>Accrued Compensation &amp; Benefits</t>
  </si>
  <si>
    <t>Operating Lease Liabiltiies</t>
  </si>
  <si>
    <t>Other Accrued Liabilities</t>
  </si>
  <si>
    <t>Deferred Revenue</t>
  </si>
  <si>
    <t>TCL</t>
  </si>
  <si>
    <t>Convertible Senior Notes</t>
  </si>
  <si>
    <t>Other Liabilities</t>
  </si>
  <si>
    <t>Liabilities</t>
  </si>
  <si>
    <t>S/E</t>
  </si>
  <si>
    <t>S/E+L</t>
  </si>
  <si>
    <t>Book Value</t>
  </si>
  <si>
    <t>Book Value per Share</t>
  </si>
  <si>
    <t>Share Price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</si>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</sst>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1" fillId="4" borderId="0" xfId="0" applyFont="1" applyFill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8" fontId="1" fillId="0" borderId="0" xfId="0" applyNumberFormat="1" applyFont="1" applyBorder="1"/>
    <xf numFmtId="168" fontId="1" fillId="0" borderId="7" xfId="0" applyNumberFormat="1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0" xfId="0" applyFont="1" applyFill="1"/>
    <xf numFmtId="0" fontId="1" fillId="0" borderId="0" xfId="0" applyFont="1" applyAlignment="1">
      <alignment horizontal="right"/>
    </xf>
    <xf numFmtId="0" fontId="2" fillId="4" borderId="0" xfId="0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 indent="1"/>
    </xf>
    <xf numFmtId="1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68" fontId="1" fillId="0" borderId="0" xfId="0" applyNumberFormat="1" applyFont="1"/>
    <xf numFmtId="168" fontId="2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168" fontId="5" fillId="0" borderId="0" xfId="0" applyNumberFormat="1" applyFont="1"/>
    <xf numFmtId="0" fontId="7" fillId="0" borderId="0" xfId="1" applyFont="1" applyAlignment="1">
      <alignment horizontal="right"/>
    </xf>
    <xf numFmtId="4" fontId="1" fillId="0" borderId="0" xfId="0" applyNumberFormat="1" applyFont="1"/>
    <xf numFmtId="0" fontId="8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0</xdr:row>
      <xdr:rowOff>114300</xdr:rowOff>
    </xdr:from>
    <xdr:to>
      <xdr:col>5</xdr:col>
      <xdr:colOff>221911</xdr:colOff>
      <xdr:row>3</xdr:row>
      <xdr:rowOff>38100</xdr:rowOff>
    </xdr:to>
    <xdr:pic>
      <xdr:nvPicPr>
        <xdr:cNvPr id="2" name="Picture 1" descr="webassets.mongodb.com/_com_assets/cms/mongodb_l...">
          <a:extLst>
            <a:ext uri="{FF2B5EF4-FFF2-40B4-BE49-F238E27FC236}">
              <a16:creationId xmlns:a16="http://schemas.microsoft.com/office/drawing/2014/main" id="{282B382D-258B-4C28-8CEF-157EE2BA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114300"/>
          <a:ext cx="1507786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</xdr:colOff>
      <xdr:row>0</xdr:row>
      <xdr:rowOff>0</xdr:rowOff>
    </xdr:from>
    <xdr:to>
      <xdr:col>25</xdr:col>
      <xdr:colOff>9525</xdr:colOff>
      <xdr:row>85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B38A8F7-E425-4B32-9431-AC4CC1F21B15}"/>
            </a:ext>
          </a:extLst>
        </xdr:cNvPr>
        <xdr:cNvCxnSpPr/>
      </xdr:nvCxnSpPr>
      <xdr:spPr>
        <a:xfrm>
          <a:off x="16383000" y="0"/>
          <a:ext cx="0" cy="13916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0</xdr:row>
      <xdr:rowOff>0</xdr:rowOff>
    </xdr:from>
    <xdr:to>
      <xdr:col>34</xdr:col>
      <xdr:colOff>9525</xdr:colOff>
      <xdr:row>85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8E59225-2260-40BB-8240-59ADFAA9D236}"/>
            </a:ext>
          </a:extLst>
        </xdr:cNvPr>
        <xdr:cNvCxnSpPr/>
      </xdr:nvCxnSpPr>
      <xdr:spPr>
        <a:xfrm>
          <a:off x="21869400" y="0"/>
          <a:ext cx="0" cy="13916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investors.mongodb.com/node/9541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B16A-4CA6-4CC0-B1CB-A0561C46DE09}">
  <dimension ref="A2:W38"/>
  <sheetViews>
    <sheetView workbookViewId="0">
      <selection activeCell="J22" sqref="J22"/>
    </sheetView>
  </sheetViews>
  <sheetFormatPr defaultRowHeight="12.75" x14ac:dyDescent="0.2"/>
  <cols>
    <col min="1" max="16384" width="9.140625" style="1"/>
  </cols>
  <sheetData>
    <row r="2" spans="1:23" x14ac:dyDescent="0.2">
      <c r="B2" s="2" t="s">
        <v>0</v>
      </c>
      <c r="G2" s="28" t="s">
        <v>26</v>
      </c>
      <c r="H2" s="28"/>
      <c r="I2" s="28"/>
      <c r="J2" s="28"/>
    </row>
    <row r="3" spans="1:23" ht="12.75" customHeight="1" x14ac:dyDescent="0.25">
      <c r="B3" s="2" t="s">
        <v>13</v>
      </c>
      <c r="G3"/>
    </row>
    <row r="5" spans="1:23" x14ac:dyDescent="0.2">
      <c r="B5" s="4" t="s">
        <v>1</v>
      </c>
      <c r="C5" s="5"/>
      <c r="D5" s="6"/>
      <c r="G5" s="4" t="s">
        <v>25</v>
      </c>
      <c r="H5" s="5"/>
      <c r="I5" s="5"/>
      <c r="J5" s="5"/>
      <c r="K5" s="5"/>
      <c r="L5" s="5"/>
      <c r="M5" s="5"/>
      <c r="N5" s="5"/>
      <c r="O5" s="5"/>
      <c r="P5" s="5"/>
      <c r="Q5" s="6"/>
      <c r="T5" s="3" t="s">
        <v>34</v>
      </c>
      <c r="U5" s="3"/>
      <c r="V5" s="3"/>
      <c r="W5" s="3"/>
    </row>
    <row r="6" spans="1:23" x14ac:dyDescent="0.2">
      <c r="B6" s="7" t="s">
        <v>2</v>
      </c>
      <c r="C6" s="8">
        <v>178.79</v>
      </c>
      <c r="D6" s="16"/>
      <c r="G6" s="20"/>
      <c r="H6" s="24"/>
      <c r="I6" s="24"/>
      <c r="J6" s="24"/>
      <c r="K6" s="24"/>
      <c r="L6" s="24"/>
      <c r="M6" s="24"/>
      <c r="N6" s="24"/>
      <c r="O6" s="24"/>
      <c r="P6" s="24"/>
      <c r="Q6" s="25"/>
      <c r="T6" s="10"/>
      <c r="U6" s="10"/>
      <c r="V6" s="10"/>
      <c r="W6" s="10"/>
    </row>
    <row r="7" spans="1:23" x14ac:dyDescent="0.2">
      <c r="B7" s="7" t="s">
        <v>3</v>
      </c>
      <c r="C7" s="18">
        <v>68.709999999999994</v>
      </c>
      <c r="D7" s="16"/>
      <c r="G7" s="20"/>
      <c r="H7" s="24"/>
      <c r="I7" s="24"/>
      <c r="J7" s="24"/>
      <c r="K7" s="24"/>
      <c r="L7" s="24"/>
      <c r="M7" s="24"/>
      <c r="N7" s="24"/>
      <c r="O7" s="24"/>
      <c r="P7" s="24"/>
      <c r="Q7" s="25"/>
      <c r="T7" s="10"/>
      <c r="U7" s="10"/>
      <c r="V7" s="10"/>
      <c r="W7" s="10"/>
    </row>
    <row r="8" spans="1:23" x14ac:dyDescent="0.2">
      <c r="B8" s="7" t="s">
        <v>4</v>
      </c>
      <c r="C8" s="18">
        <f>C6*C7</f>
        <v>12284.660899999999</v>
      </c>
      <c r="D8" s="16"/>
      <c r="G8" s="20"/>
      <c r="H8" s="24"/>
      <c r="I8" s="24"/>
      <c r="J8" s="24"/>
      <c r="K8" s="24"/>
      <c r="L8" s="24"/>
      <c r="M8" s="24"/>
      <c r="N8" s="24"/>
      <c r="O8" s="24"/>
      <c r="P8" s="24"/>
      <c r="Q8" s="25"/>
      <c r="T8" s="30" t="s">
        <v>35</v>
      </c>
      <c r="U8" s="10"/>
      <c r="V8" s="10"/>
      <c r="W8" s="10"/>
    </row>
    <row r="9" spans="1:23" x14ac:dyDescent="0.2">
      <c r="B9" s="7" t="s">
        <v>5</v>
      </c>
      <c r="C9" s="18"/>
      <c r="D9" s="16"/>
      <c r="G9" s="20"/>
      <c r="H9" s="24"/>
      <c r="I9" s="24"/>
      <c r="J9" s="24"/>
      <c r="K9" s="24"/>
      <c r="L9" s="24"/>
      <c r="M9" s="24"/>
      <c r="N9" s="24"/>
      <c r="O9" s="24"/>
      <c r="P9" s="24"/>
      <c r="Q9" s="25"/>
      <c r="T9" s="10"/>
      <c r="U9" s="10"/>
      <c r="V9" s="10"/>
      <c r="W9" s="10"/>
    </row>
    <row r="10" spans="1:23" x14ac:dyDescent="0.2">
      <c r="B10" s="7" t="s">
        <v>6</v>
      </c>
      <c r="C10" s="18"/>
      <c r="D10" s="16"/>
      <c r="G10" s="20"/>
      <c r="H10" s="24"/>
      <c r="I10" s="24"/>
      <c r="J10" s="24"/>
      <c r="K10" s="24"/>
      <c r="L10" s="24"/>
      <c r="M10" s="24"/>
      <c r="N10" s="24"/>
      <c r="O10" s="24"/>
      <c r="P10" s="24"/>
      <c r="Q10" s="25"/>
      <c r="T10" s="10"/>
      <c r="U10" s="10"/>
      <c r="V10" s="10"/>
      <c r="W10" s="10"/>
    </row>
    <row r="11" spans="1:23" x14ac:dyDescent="0.2">
      <c r="B11" s="7" t="s">
        <v>7</v>
      </c>
      <c r="C11" s="18">
        <f>C9-C10</f>
        <v>0</v>
      </c>
      <c r="D11" s="16"/>
      <c r="G11" s="20"/>
      <c r="H11" s="24"/>
      <c r="I11" s="24"/>
      <c r="J11" s="24"/>
      <c r="K11" s="24"/>
      <c r="L11" s="24"/>
      <c r="M11" s="24"/>
      <c r="N11" s="24"/>
      <c r="O11" s="24"/>
      <c r="P11" s="24"/>
      <c r="Q11" s="25"/>
      <c r="T11" s="10"/>
      <c r="U11" s="10"/>
      <c r="V11" s="10"/>
      <c r="W11" s="10"/>
    </row>
    <row r="12" spans="1:23" x14ac:dyDescent="0.2">
      <c r="B12" s="9" t="s">
        <v>8</v>
      </c>
      <c r="C12" s="19">
        <f>C8-C11</f>
        <v>12284.660899999999</v>
      </c>
      <c r="D12" s="17"/>
      <c r="G12" s="20"/>
      <c r="H12" s="24"/>
      <c r="I12" s="24"/>
      <c r="J12" s="24"/>
      <c r="K12" s="24"/>
      <c r="L12" s="24"/>
      <c r="M12" s="24"/>
      <c r="N12" s="24"/>
      <c r="O12" s="24"/>
      <c r="P12" s="24"/>
      <c r="Q12" s="25"/>
      <c r="T12" s="10"/>
      <c r="U12" s="10"/>
      <c r="V12" s="10"/>
      <c r="W12" s="10"/>
    </row>
    <row r="13" spans="1:23" x14ac:dyDescent="0.2">
      <c r="G13" s="20"/>
      <c r="H13" s="24"/>
      <c r="I13" s="24"/>
      <c r="J13" s="24"/>
      <c r="K13" s="24"/>
      <c r="L13" s="24"/>
      <c r="M13" s="24"/>
      <c r="N13" s="24"/>
      <c r="O13" s="24"/>
      <c r="P13" s="24"/>
      <c r="Q13" s="25"/>
      <c r="T13" s="10"/>
      <c r="U13" s="10"/>
      <c r="V13" s="10"/>
      <c r="W13" s="10"/>
    </row>
    <row r="14" spans="1:23" x14ac:dyDescent="0.2">
      <c r="G14" s="20"/>
      <c r="H14" s="24"/>
      <c r="I14" s="24"/>
      <c r="J14" s="24"/>
      <c r="K14" s="24"/>
      <c r="L14" s="24"/>
      <c r="M14" s="24"/>
      <c r="N14" s="24"/>
      <c r="O14" s="24"/>
      <c r="P14" s="24"/>
      <c r="Q14" s="25"/>
      <c r="T14" s="10"/>
      <c r="U14" s="10"/>
      <c r="V14" s="10"/>
      <c r="W14" s="10"/>
    </row>
    <row r="15" spans="1:23" x14ac:dyDescent="0.2">
      <c r="B15" s="4" t="s">
        <v>9</v>
      </c>
      <c r="C15" s="5"/>
      <c r="D15" s="6"/>
      <c r="G15" s="20"/>
      <c r="H15" s="24"/>
      <c r="I15" s="24"/>
      <c r="J15" s="24"/>
      <c r="K15" s="24"/>
      <c r="L15" s="24"/>
      <c r="M15" s="24"/>
      <c r="N15" s="24"/>
      <c r="O15" s="24"/>
      <c r="P15" s="24"/>
      <c r="Q15" s="25"/>
      <c r="T15" s="10"/>
      <c r="U15" s="10"/>
      <c r="V15" s="10"/>
      <c r="W15" s="10"/>
    </row>
    <row r="16" spans="1:23" x14ac:dyDescent="0.2">
      <c r="A16" s="29"/>
      <c r="B16" s="11" t="s">
        <v>10</v>
      </c>
      <c r="C16" s="12" t="s">
        <v>27</v>
      </c>
      <c r="D16" s="13"/>
      <c r="G16" s="20"/>
      <c r="H16" s="24"/>
      <c r="I16" s="24"/>
      <c r="J16" s="24"/>
      <c r="K16" s="24"/>
      <c r="L16" s="24"/>
      <c r="M16" s="24"/>
      <c r="N16" s="24"/>
      <c r="O16" s="24"/>
      <c r="P16" s="24"/>
      <c r="Q16" s="25"/>
      <c r="T16" s="10"/>
      <c r="U16" s="10"/>
      <c r="V16" s="10"/>
      <c r="W16" s="10"/>
    </row>
    <row r="17" spans="1:23" x14ac:dyDescent="0.2">
      <c r="A17" s="29" t="s">
        <v>12</v>
      </c>
      <c r="B17" s="11" t="s">
        <v>11</v>
      </c>
      <c r="C17" s="12" t="s">
        <v>31</v>
      </c>
      <c r="D17" s="13"/>
      <c r="G17" s="20"/>
      <c r="H17" s="24"/>
      <c r="I17" s="24"/>
      <c r="J17" s="24"/>
      <c r="K17" s="24"/>
      <c r="L17" s="24"/>
      <c r="M17" s="24"/>
      <c r="N17" s="24"/>
      <c r="O17" s="24"/>
      <c r="P17" s="24"/>
      <c r="Q17" s="25"/>
      <c r="T17" s="10"/>
      <c r="U17" s="10"/>
      <c r="V17" s="10"/>
      <c r="W17" s="10"/>
    </row>
    <row r="18" spans="1:23" x14ac:dyDescent="0.2">
      <c r="A18" s="29"/>
      <c r="B18" s="11" t="s">
        <v>32</v>
      </c>
      <c r="C18" s="12" t="s">
        <v>33</v>
      </c>
      <c r="D18" s="13"/>
      <c r="G18" s="20"/>
      <c r="H18" s="24"/>
      <c r="I18" s="24"/>
      <c r="J18" s="24"/>
      <c r="K18" s="24"/>
      <c r="L18" s="24"/>
      <c r="M18" s="24"/>
      <c r="N18" s="24"/>
      <c r="O18" s="24"/>
      <c r="P18" s="24"/>
      <c r="Q18" s="25"/>
    </row>
    <row r="19" spans="1:23" x14ac:dyDescent="0.2">
      <c r="A19" s="29" t="s">
        <v>29</v>
      </c>
      <c r="B19" s="15" t="s">
        <v>28</v>
      </c>
      <c r="C19" s="22" t="s">
        <v>30</v>
      </c>
      <c r="D19" s="23"/>
      <c r="G19" s="20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spans="1:23" x14ac:dyDescent="0.2">
      <c r="G20" s="20"/>
      <c r="H20" s="24"/>
      <c r="I20" s="24"/>
      <c r="J20" s="24"/>
      <c r="K20" s="24"/>
      <c r="L20" s="24"/>
      <c r="M20" s="24"/>
      <c r="N20" s="24"/>
      <c r="O20" s="24"/>
      <c r="P20" s="24"/>
      <c r="Q20" s="25"/>
    </row>
    <row r="21" spans="1:23" x14ac:dyDescent="0.2">
      <c r="G21" s="20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1:23" x14ac:dyDescent="0.2">
      <c r="B22" s="4" t="s">
        <v>14</v>
      </c>
      <c r="C22" s="5"/>
      <c r="D22" s="6"/>
      <c r="G22" s="20"/>
      <c r="H22" s="24"/>
      <c r="I22" s="24"/>
      <c r="J22" s="24"/>
      <c r="K22" s="24"/>
      <c r="L22" s="24"/>
      <c r="M22" s="24"/>
      <c r="N22" s="24"/>
      <c r="O22" s="24"/>
      <c r="P22" s="24"/>
      <c r="Q22" s="25"/>
    </row>
    <row r="23" spans="1:23" x14ac:dyDescent="0.2">
      <c r="B23" s="20" t="s">
        <v>15</v>
      </c>
      <c r="C23" s="12" t="s">
        <v>72</v>
      </c>
      <c r="D23" s="13"/>
      <c r="G23" s="20"/>
      <c r="H23" s="24"/>
      <c r="I23" s="24"/>
      <c r="J23" s="24"/>
      <c r="K23" s="24"/>
      <c r="L23" s="24"/>
      <c r="M23" s="24"/>
      <c r="N23" s="24"/>
      <c r="O23" s="24"/>
      <c r="P23" s="24"/>
      <c r="Q23" s="25"/>
    </row>
    <row r="24" spans="1:23" x14ac:dyDescent="0.2">
      <c r="B24" s="20" t="s">
        <v>16</v>
      </c>
      <c r="C24" s="12">
        <v>2007</v>
      </c>
      <c r="D24" s="13"/>
      <c r="G24" s="20"/>
      <c r="H24" s="24"/>
      <c r="I24" s="24"/>
      <c r="J24" s="24"/>
      <c r="K24" s="24"/>
      <c r="L24" s="24"/>
      <c r="M24" s="24"/>
      <c r="N24" s="24"/>
      <c r="O24" s="24"/>
      <c r="P24" s="24"/>
      <c r="Q24" s="25"/>
    </row>
    <row r="25" spans="1:23" x14ac:dyDescent="0.2">
      <c r="B25" s="20" t="s">
        <v>73</v>
      </c>
      <c r="C25" s="12">
        <v>2017</v>
      </c>
      <c r="D25" s="13"/>
      <c r="G25" s="20"/>
      <c r="H25" s="24"/>
      <c r="I25" s="24"/>
      <c r="J25" s="24"/>
      <c r="K25" s="24"/>
      <c r="L25" s="24"/>
      <c r="M25" s="24"/>
      <c r="N25" s="24"/>
      <c r="O25" s="24"/>
      <c r="P25" s="24"/>
      <c r="Q25" s="25"/>
    </row>
    <row r="26" spans="1:23" x14ac:dyDescent="0.2">
      <c r="B26" s="20"/>
      <c r="C26" s="12"/>
      <c r="D26" s="13"/>
      <c r="G26" s="20"/>
      <c r="H26" s="24"/>
      <c r="I26" s="24"/>
      <c r="J26" s="24"/>
      <c r="K26" s="24"/>
      <c r="L26" s="24"/>
      <c r="M26" s="24"/>
      <c r="N26" s="24"/>
      <c r="O26" s="24"/>
      <c r="P26" s="24"/>
      <c r="Q26" s="25"/>
    </row>
    <row r="27" spans="1:23" x14ac:dyDescent="0.2">
      <c r="B27" s="20"/>
      <c r="C27" s="12"/>
      <c r="D27" s="13"/>
      <c r="G27" s="20"/>
      <c r="H27" s="24"/>
      <c r="I27" s="24"/>
      <c r="J27" s="24"/>
      <c r="K27" s="24"/>
      <c r="L27" s="24"/>
      <c r="M27" s="24"/>
      <c r="N27" s="24"/>
      <c r="O27" s="24"/>
      <c r="P27" s="24"/>
      <c r="Q27" s="25"/>
    </row>
    <row r="28" spans="1:23" x14ac:dyDescent="0.2">
      <c r="B28" s="20" t="s">
        <v>17</v>
      </c>
      <c r="C28" s="14" t="s">
        <v>71</v>
      </c>
      <c r="D28" s="34">
        <v>44901</v>
      </c>
      <c r="G28" s="20"/>
      <c r="H28" s="24"/>
      <c r="I28" s="24"/>
      <c r="J28" s="24"/>
      <c r="K28" s="24"/>
      <c r="L28" s="24"/>
      <c r="M28" s="24"/>
      <c r="N28" s="24"/>
      <c r="O28" s="24"/>
      <c r="P28" s="24"/>
      <c r="Q28" s="25"/>
    </row>
    <row r="29" spans="1:23" x14ac:dyDescent="0.2">
      <c r="B29" s="21" t="s">
        <v>18</v>
      </c>
      <c r="C29" s="22"/>
      <c r="D29" s="23"/>
      <c r="G29" s="20"/>
      <c r="H29" s="24"/>
      <c r="I29" s="24"/>
      <c r="J29" s="24"/>
      <c r="K29" s="24"/>
      <c r="L29" s="24"/>
      <c r="M29" s="24"/>
      <c r="N29" s="24"/>
      <c r="O29" s="24"/>
      <c r="P29" s="24"/>
      <c r="Q29" s="25"/>
    </row>
    <row r="30" spans="1:23" x14ac:dyDescent="0.2">
      <c r="G30" s="20"/>
      <c r="H30" s="24"/>
      <c r="I30" s="24"/>
      <c r="J30" s="24"/>
      <c r="K30" s="24"/>
      <c r="L30" s="24"/>
      <c r="M30" s="24"/>
      <c r="N30" s="24"/>
      <c r="O30" s="24"/>
      <c r="P30" s="24"/>
      <c r="Q30" s="25"/>
    </row>
    <row r="31" spans="1:23" x14ac:dyDescent="0.2">
      <c r="G31" s="20"/>
      <c r="H31" s="24"/>
      <c r="I31" s="24"/>
      <c r="J31" s="24"/>
      <c r="K31" s="24"/>
      <c r="L31" s="24"/>
      <c r="M31" s="24"/>
      <c r="N31" s="24"/>
      <c r="O31" s="24"/>
      <c r="P31" s="24"/>
      <c r="Q31" s="25"/>
    </row>
    <row r="32" spans="1:23" x14ac:dyDescent="0.2">
      <c r="B32" s="4" t="s">
        <v>19</v>
      </c>
      <c r="C32" s="5"/>
      <c r="D32" s="6"/>
      <c r="G32" s="20"/>
      <c r="H32" s="24"/>
      <c r="I32" s="24"/>
      <c r="J32" s="24"/>
      <c r="K32" s="24"/>
      <c r="L32" s="24"/>
      <c r="M32" s="24"/>
      <c r="N32" s="24"/>
      <c r="O32" s="24"/>
      <c r="P32" s="24"/>
      <c r="Q32" s="25"/>
    </row>
    <row r="33" spans="2:17" x14ac:dyDescent="0.2">
      <c r="B33" s="20" t="s">
        <v>21</v>
      </c>
      <c r="C33" s="12"/>
      <c r="D33" s="13"/>
      <c r="G33" s="20"/>
      <c r="H33" s="24"/>
      <c r="I33" s="24"/>
      <c r="J33" s="24"/>
      <c r="K33" s="24"/>
      <c r="L33" s="24"/>
      <c r="M33" s="24"/>
      <c r="N33" s="24"/>
      <c r="O33" s="24"/>
      <c r="P33" s="24"/>
      <c r="Q33" s="25"/>
    </row>
    <row r="34" spans="2:17" x14ac:dyDescent="0.2">
      <c r="B34" s="20" t="s">
        <v>22</v>
      </c>
      <c r="C34" s="12"/>
      <c r="D34" s="13"/>
      <c r="G34" s="20"/>
      <c r="H34" s="24"/>
      <c r="I34" s="24"/>
      <c r="J34" s="24"/>
      <c r="K34" s="24"/>
      <c r="L34" s="24"/>
      <c r="M34" s="24"/>
      <c r="N34" s="24"/>
      <c r="O34" s="24"/>
      <c r="P34" s="24"/>
      <c r="Q34" s="25"/>
    </row>
    <row r="35" spans="2:17" x14ac:dyDescent="0.2">
      <c r="B35" s="20" t="s">
        <v>23</v>
      </c>
      <c r="C35" s="12"/>
      <c r="D35" s="13"/>
      <c r="G35" s="20"/>
      <c r="H35" s="24"/>
      <c r="I35" s="24"/>
      <c r="J35" s="24"/>
      <c r="K35" s="24"/>
      <c r="L35" s="24"/>
      <c r="M35" s="24"/>
      <c r="N35" s="24"/>
      <c r="O35" s="24"/>
      <c r="P35" s="24"/>
      <c r="Q35" s="25"/>
    </row>
    <row r="36" spans="2:17" x14ac:dyDescent="0.2">
      <c r="B36" s="20" t="s">
        <v>20</v>
      </c>
      <c r="C36" s="12"/>
      <c r="D36" s="13"/>
      <c r="G36" s="20">
        <v>2013</v>
      </c>
      <c r="H36" s="24" t="s">
        <v>74</v>
      </c>
      <c r="I36" s="24"/>
      <c r="J36" s="24"/>
      <c r="K36" s="24"/>
      <c r="L36" s="24"/>
      <c r="M36" s="24"/>
      <c r="N36" s="24"/>
      <c r="O36" s="24"/>
      <c r="P36" s="24"/>
      <c r="Q36" s="25"/>
    </row>
    <row r="37" spans="2:17" x14ac:dyDescent="0.2">
      <c r="B37" s="20" t="s">
        <v>24</v>
      </c>
      <c r="C37" s="12"/>
      <c r="D37" s="13"/>
      <c r="G37" s="20"/>
      <c r="H37" s="35" t="s">
        <v>75</v>
      </c>
      <c r="I37" s="24"/>
      <c r="J37" s="24"/>
      <c r="K37" s="24"/>
      <c r="L37" s="24"/>
      <c r="M37" s="24"/>
      <c r="N37" s="24"/>
      <c r="O37" s="24"/>
      <c r="P37" s="24"/>
      <c r="Q37" s="25"/>
    </row>
    <row r="38" spans="2:17" x14ac:dyDescent="0.2">
      <c r="B38" s="20"/>
      <c r="C38" s="12"/>
      <c r="D38" s="13"/>
      <c r="G38" s="21"/>
      <c r="H38" s="26"/>
      <c r="I38" s="26"/>
      <c r="J38" s="26"/>
      <c r="K38" s="26"/>
      <c r="L38" s="26"/>
      <c r="M38" s="26"/>
      <c r="N38" s="26"/>
      <c r="O38" s="26"/>
      <c r="P38" s="26"/>
      <c r="Q38" s="27"/>
    </row>
  </sheetData>
  <mergeCells count="22">
    <mergeCell ref="C35:D35"/>
    <mergeCell ref="C36:D36"/>
    <mergeCell ref="C37:D37"/>
    <mergeCell ref="C38:D38"/>
    <mergeCell ref="G5:Q5"/>
    <mergeCell ref="T5:W5"/>
    <mergeCell ref="C27:D27"/>
    <mergeCell ref="C29:D29"/>
    <mergeCell ref="B32:D32"/>
    <mergeCell ref="C33:D33"/>
    <mergeCell ref="C34:D34"/>
    <mergeCell ref="B22:D22"/>
    <mergeCell ref="C23:D23"/>
    <mergeCell ref="C24:D24"/>
    <mergeCell ref="C25:D25"/>
    <mergeCell ref="C26:D26"/>
    <mergeCell ref="B5:D5"/>
    <mergeCell ref="B15:D15"/>
    <mergeCell ref="C16:D16"/>
    <mergeCell ref="C17:D17"/>
    <mergeCell ref="C18:D18"/>
    <mergeCell ref="C19:D19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8013-A317-41E1-99F6-617E09116884}">
  <dimension ref="B1:AR82"/>
  <sheetViews>
    <sheetView tabSelected="1" workbookViewId="0">
      <pane xSplit="2" ySplit="3" topLeftCell="C47" activePane="bottomRight" state="frozen"/>
      <selection pane="topRight" activeCell="C1" sqref="C1"/>
      <selection pane="bottomLeft" activeCell="A4" sqref="A4"/>
      <selection pane="bottomRight" activeCell="B83" sqref="B83"/>
    </sheetView>
  </sheetViews>
  <sheetFormatPr defaultRowHeight="12.75" x14ac:dyDescent="0.2"/>
  <cols>
    <col min="1" max="1" width="5.140625" style="1" customWidth="1"/>
    <col min="2" max="2" width="30.140625" style="1" bestFit="1" customWidth="1"/>
    <col min="3" max="16384" width="9.140625" style="1"/>
  </cols>
  <sheetData>
    <row r="1" spans="2:44" s="31" customFormat="1" x14ac:dyDescent="0.2">
      <c r="C1" s="31" t="s">
        <v>36</v>
      </c>
      <c r="D1" s="31" t="s">
        <v>37</v>
      </c>
      <c r="E1" s="31" t="s">
        <v>38</v>
      </c>
      <c r="F1" s="31" t="s">
        <v>39</v>
      </c>
      <c r="G1" s="31" t="s">
        <v>40</v>
      </c>
      <c r="H1" s="31" t="s">
        <v>41</v>
      </c>
      <c r="I1" s="31" t="s">
        <v>42</v>
      </c>
      <c r="J1" s="31" t="s">
        <v>43</v>
      </c>
      <c r="K1" s="31" t="s">
        <v>44</v>
      </c>
      <c r="L1" s="31" t="s">
        <v>45</v>
      </c>
      <c r="M1" s="31" t="s">
        <v>46</v>
      </c>
      <c r="N1" s="31" t="s">
        <v>47</v>
      </c>
      <c r="O1" s="31" t="s">
        <v>48</v>
      </c>
      <c r="P1" s="31" t="s">
        <v>49</v>
      </c>
      <c r="Q1" s="31" t="s">
        <v>50</v>
      </c>
      <c r="R1" s="31" t="s">
        <v>51</v>
      </c>
      <c r="S1" s="31" t="s">
        <v>52</v>
      </c>
      <c r="T1" s="31" t="s">
        <v>53</v>
      </c>
      <c r="U1" s="31" t="s">
        <v>54</v>
      </c>
      <c r="V1" s="31" t="s">
        <v>55</v>
      </c>
      <c r="W1" s="43" t="s">
        <v>76</v>
      </c>
      <c r="X1" s="31" t="s">
        <v>90</v>
      </c>
      <c r="Y1" s="31" t="s">
        <v>71</v>
      </c>
      <c r="Z1" s="31" t="s">
        <v>91</v>
      </c>
      <c r="AD1" s="31" t="s">
        <v>56</v>
      </c>
      <c r="AE1" s="31" t="s">
        <v>57</v>
      </c>
      <c r="AF1" s="31" t="s">
        <v>58</v>
      </c>
      <c r="AG1" s="31" t="s">
        <v>59</v>
      </c>
      <c r="AH1" s="31" t="s">
        <v>60</v>
      </c>
      <c r="AI1" s="31" t="s">
        <v>61</v>
      </c>
      <c r="AJ1" s="31" t="s">
        <v>62</v>
      </c>
      <c r="AK1" s="31" t="s">
        <v>63</v>
      </c>
      <c r="AL1" s="31" t="s">
        <v>64</v>
      </c>
      <c r="AM1" s="31" t="s">
        <v>65</v>
      </c>
      <c r="AN1" s="31" t="s">
        <v>66</v>
      </c>
      <c r="AO1" s="31" t="s">
        <v>67</v>
      </c>
      <c r="AP1" s="31" t="s">
        <v>68</v>
      </c>
      <c r="AQ1" s="31" t="s">
        <v>69</v>
      </c>
      <c r="AR1" s="31" t="s">
        <v>70</v>
      </c>
    </row>
    <row r="2" spans="2:44" s="32" customFormat="1" x14ac:dyDescent="0.2">
      <c r="B2" s="33"/>
      <c r="S2" s="36">
        <v>44316</v>
      </c>
      <c r="V2" s="36">
        <v>44592</v>
      </c>
      <c r="W2" s="36">
        <v>44681</v>
      </c>
    </row>
    <row r="3" spans="2:44" s="32" customFormat="1" x14ac:dyDescent="0.2">
      <c r="B3" s="33"/>
    </row>
    <row r="4" spans="2:44" x14ac:dyDescent="0.2">
      <c r="B4" s="37" t="s">
        <v>81</v>
      </c>
      <c r="S4" s="38">
        <v>174.57</v>
      </c>
      <c r="W4" s="38">
        <v>274.58100000000002</v>
      </c>
    </row>
    <row r="5" spans="2:44" x14ac:dyDescent="0.2">
      <c r="B5" s="37" t="s">
        <v>82</v>
      </c>
      <c r="S5" s="38">
        <v>7.0780000000000003</v>
      </c>
      <c r="W5" s="38">
        <v>10.866</v>
      </c>
    </row>
    <row r="6" spans="2:44" s="2" customFormat="1" x14ac:dyDescent="0.2">
      <c r="B6" s="2" t="s">
        <v>77</v>
      </c>
      <c r="S6" s="39">
        <f>S4+S5</f>
        <v>181.648</v>
      </c>
      <c r="W6" s="39">
        <f>W4+W5</f>
        <v>285.447</v>
      </c>
    </row>
    <row r="7" spans="2:44" x14ac:dyDescent="0.2">
      <c r="B7" s="37" t="s">
        <v>79</v>
      </c>
      <c r="S7" s="1">
        <v>45.402000000000001</v>
      </c>
      <c r="W7" s="1">
        <v>64.569000000000003</v>
      </c>
    </row>
    <row r="8" spans="2:44" x14ac:dyDescent="0.2">
      <c r="B8" s="37" t="s">
        <v>80</v>
      </c>
      <c r="S8" s="1">
        <v>9.1259999999999994</v>
      </c>
      <c r="W8" s="1">
        <v>13.646000000000001</v>
      </c>
    </row>
    <row r="9" spans="2:44" x14ac:dyDescent="0.2">
      <c r="B9" s="1" t="s">
        <v>78</v>
      </c>
      <c r="S9" s="1">
        <f>S7+S8</f>
        <v>54.527999999999999</v>
      </c>
      <c r="W9" s="1">
        <f>W7+W8</f>
        <v>78.215000000000003</v>
      </c>
    </row>
    <row r="10" spans="2:44" s="2" customFormat="1" x14ac:dyDescent="0.2">
      <c r="B10" s="2" t="s">
        <v>83</v>
      </c>
      <c r="S10" s="39">
        <f>S6-S9</f>
        <v>127.12</v>
      </c>
      <c r="W10" s="39">
        <f>W6-W9</f>
        <v>207.232</v>
      </c>
    </row>
    <row r="11" spans="2:44" s="38" customFormat="1" x14ac:dyDescent="0.2">
      <c r="B11" s="38" t="s">
        <v>92</v>
      </c>
      <c r="S11" s="38">
        <v>97.89</v>
      </c>
      <c r="W11" s="38">
        <v>150.268</v>
      </c>
    </row>
    <row r="12" spans="2:44" s="38" customFormat="1" x14ac:dyDescent="0.2">
      <c r="B12" s="38" t="s">
        <v>93</v>
      </c>
      <c r="S12" s="38">
        <v>64.751000000000005</v>
      </c>
      <c r="W12" s="38">
        <v>96.372</v>
      </c>
    </row>
    <row r="13" spans="2:44" s="38" customFormat="1" x14ac:dyDescent="0.2">
      <c r="B13" s="38" t="s">
        <v>94</v>
      </c>
      <c r="S13" s="38">
        <v>25.925000000000001</v>
      </c>
      <c r="W13" s="38">
        <v>36.531999999999996</v>
      </c>
    </row>
    <row r="14" spans="2:44" s="38" customFormat="1" x14ac:dyDescent="0.2">
      <c r="B14" s="38" t="s">
        <v>95</v>
      </c>
      <c r="S14" s="38">
        <f>S11+S12+S13</f>
        <v>188.56600000000003</v>
      </c>
      <c r="W14" s="38">
        <f>W11+W12+W13</f>
        <v>283.17199999999997</v>
      </c>
    </row>
    <row r="15" spans="2:44" s="39" customFormat="1" x14ac:dyDescent="0.2">
      <c r="B15" s="39" t="s">
        <v>96</v>
      </c>
      <c r="S15" s="39">
        <f>S10-S14</f>
        <v>-61.446000000000026</v>
      </c>
      <c r="W15" s="39">
        <f>W10-W14</f>
        <v>-75.939999999999969</v>
      </c>
    </row>
    <row r="16" spans="2:44" s="38" customFormat="1" x14ac:dyDescent="0.2">
      <c r="B16" s="38" t="s">
        <v>97</v>
      </c>
      <c r="S16" s="38">
        <v>0.17299999999999999</v>
      </c>
      <c r="W16" s="38">
        <v>0.624</v>
      </c>
    </row>
    <row r="17" spans="2:23" s="38" customFormat="1" x14ac:dyDescent="0.2">
      <c r="B17" s="38" t="s">
        <v>98</v>
      </c>
      <c r="S17" s="38">
        <v>3.6579999999999999</v>
      </c>
      <c r="W17" s="38">
        <v>2.4529999999999998</v>
      </c>
    </row>
    <row r="18" spans="2:23" s="38" customFormat="1" x14ac:dyDescent="0.2">
      <c r="B18" s="38" t="s">
        <v>99</v>
      </c>
      <c r="S18" s="38">
        <v>-0.437</v>
      </c>
      <c r="W18" s="38">
        <v>1.621</v>
      </c>
    </row>
    <row r="19" spans="2:23" s="38" customFormat="1" x14ac:dyDescent="0.2">
      <c r="B19" s="38" t="s">
        <v>100</v>
      </c>
      <c r="S19" s="38">
        <f>S15+S16-S17+S18</f>
        <v>-65.368000000000023</v>
      </c>
      <c r="W19" s="38">
        <f>W15+W16-W17+W18</f>
        <v>-76.147999999999982</v>
      </c>
    </row>
    <row r="20" spans="2:23" s="38" customFormat="1" x14ac:dyDescent="0.2">
      <c r="B20" s="38" t="s">
        <v>101</v>
      </c>
      <c r="S20" s="38">
        <v>-1.3759999999999999</v>
      </c>
      <c r="W20" s="38">
        <v>1.1459999999999999</v>
      </c>
    </row>
    <row r="21" spans="2:23" s="39" customFormat="1" x14ac:dyDescent="0.2">
      <c r="B21" s="39" t="s">
        <v>102</v>
      </c>
      <c r="S21" s="39">
        <f>S19-S20</f>
        <v>-63.992000000000026</v>
      </c>
      <c r="W21" s="39">
        <f>W19-W20</f>
        <v>-77.293999999999983</v>
      </c>
    </row>
    <row r="22" spans="2:23" s="44" customFormat="1" x14ac:dyDescent="0.2">
      <c r="B22" s="44" t="s">
        <v>103</v>
      </c>
      <c r="S22" s="44">
        <f>S21/S23</f>
        <v>-1.0428660106545344</v>
      </c>
      <c r="W22" s="44">
        <f>W21/W23</f>
        <v>-1.1416038004739926</v>
      </c>
    </row>
    <row r="23" spans="2:23" s="38" customFormat="1" x14ac:dyDescent="0.2">
      <c r="B23" s="38" t="s">
        <v>3</v>
      </c>
      <c r="S23" s="38">
        <v>61.361669999999997</v>
      </c>
      <c r="W23" s="38">
        <v>67.706502</v>
      </c>
    </row>
    <row r="24" spans="2:23" s="38" customFormat="1" x14ac:dyDescent="0.2"/>
    <row r="26" spans="2:23" s="2" customFormat="1" x14ac:dyDescent="0.2">
      <c r="B26" s="2" t="s">
        <v>84</v>
      </c>
      <c r="W26" s="40">
        <f>W6/S6-1</f>
        <v>0.57142935787897486</v>
      </c>
    </row>
    <row r="27" spans="2:23" x14ac:dyDescent="0.2">
      <c r="B27" s="1" t="s">
        <v>85</v>
      </c>
    </row>
    <row r="29" spans="2:23" s="41" customFormat="1" x14ac:dyDescent="0.2">
      <c r="B29" s="41" t="s">
        <v>86</v>
      </c>
      <c r="S29" s="41">
        <f>S10/S6</f>
        <v>0.69981502686514585</v>
      </c>
      <c r="W29" s="41">
        <f>W10/W6</f>
        <v>0.72599116473460923</v>
      </c>
    </row>
    <row r="30" spans="2:23" s="41" customFormat="1" x14ac:dyDescent="0.2">
      <c r="B30" s="41" t="s">
        <v>87</v>
      </c>
      <c r="S30" s="41">
        <f>S15/S6</f>
        <v>-0.33826962036466146</v>
      </c>
      <c r="W30" s="41">
        <f>W15/W6</f>
        <v>-0.26603887937165205</v>
      </c>
    </row>
    <row r="31" spans="2:23" s="41" customFormat="1" x14ac:dyDescent="0.2">
      <c r="B31" s="41" t="s">
        <v>88</v>
      </c>
      <c r="S31" s="41">
        <f>S21/S6</f>
        <v>-0.35228573945212732</v>
      </c>
      <c r="W31" s="41">
        <f>W21/W6</f>
        <v>-0.27078231685742005</v>
      </c>
    </row>
    <row r="32" spans="2:23" s="41" customFormat="1" x14ac:dyDescent="0.2">
      <c r="B32" s="41" t="s">
        <v>89</v>
      </c>
      <c r="S32" s="41">
        <f>S20/S19</f>
        <v>2.1050055072818496E-2</v>
      </c>
      <c r="W32" s="41">
        <f>W20/W19</f>
        <v>-1.5049640174397229E-2</v>
      </c>
    </row>
    <row r="36" spans="2:23" x14ac:dyDescent="0.2">
      <c r="B36" s="45" t="s">
        <v>104</v>
      </c>
    </row>
    <row r="37" spans="2:23" s="2" customFormat="1" x14ac:dyDescent="0.2">
      <c r="B37" s="2" t="s">
        <v>5</v>
      </c>
      <c r="V37" s="2">
        <v>473.904</v>
      </c>
      <c r="W37" s="39">
        <v>456.27499999999998</v>
      </c>
    </row>
    <row r="38" spans="2:23" s="2" customFormat="1" x14ac:dyDescent="0.2">
      <c r="B38" s="2" t="s">
        <v>105</v>
      </c>
      <c r="W38" s="39">
        <v>1372.42</v>
      </c>
    </row>
    <row r="39" spans="2:23" x14ac:dyDescent="0.2">
      <c r="B39" s="1" t="s">
        <v>106</v>
      </c>
      <c r="W39" s="38">
        <v>164.88499999999999</v>
      </c>
    </row>
    <row r="40" spans="2:23" x14ac:dyDescent="0.2">
      <c r="B40" s="1" t="s">
        <v>107</v>
      </c>
      <c r="W40" s="38">
        <v>66.754000000000005</v>
      </c>
    </row>
    <row r="41" spans="2:23" x14ac:dyDescent="0.2">
      <c r="B41" s="1" t="s">
        <v>108</v>
      </c>
      <c r="W41" s="38">
        <v>35.972999999999999</v>
      </c>
    </row>
    <row r="42" spans="2:23" x14ac:dyDescent="0.2">
      <c r="B42" s="1" t="s">
        <v>109</v>
      </c>
      <c r="W42" s="38">
        <f>SUM(W37:W41)</f>
        <v>2096.3070000000002</v>
      </c>
    </row>
    <row r="43" spans="2:23" x14ac:dyDescent="0.2">
      <c r="B43" s="1" t="s">
        <v>110</v>
      </c>
      <c r="W43" s="38">
        <v>62.761000000000003</v>
      </c>
    </row>
    <row r="44" spans="2:23" x14ac:dyDescent="0.2">
      <c r="B44" s="1" t="s">
        <v>111</v>
      </c>
      <c r="W44" s="38">
        <v>45.247999999999998</v>
      </c>
    </row>
    <row r="45" spans="2:23" x14ac:dyDescent="0.2">
      <c r="B45" s="1" t="s">
        <v>112</v>
      </c>
      <c r="W45" s="38">
        <f>57.775+18.313</f>
        <v>76.087999999999994</v>
      </c>
    </row>
    <row r="46" spans="2:23" x14ac:dyDescent="0.2">
      <c r="B46" s="1" t="s">
        <v>113</v>
      </c>
      <c r="W46" s="38">
        <v>1.9630000000000001</v>
      </c>
    </row>
    <row r="47" spans="2:23" x14ac:dyDescent="0.2">
      <c r="B47" s="1" t="s">
        <v>114</v>
      </c>
      <c r="W47" s="38">
        <v>152.17400000000001</v>
      </c>
    </row>
    <row r="48" spans="2:23" x14ac:dyDescent="0.2">
      <c r="B48" s="1" t="s">
        <v>115</v>
      </c>
      <c r="W48" s="38">
        <f>W42+SUM(W43:W47)</f>
        <v>2434.5410000000002</v>
      </c>
    </row>
    <row r="50" spans="2:23" x14ac:dyDescent="0.2">
      <c r="B50" s="1" t="s">
        <v>116</v>
      </c>
      <c r="W50" s="38">
        <v>6.2039999999999997</v>
      </c>
    </row>
    <row r="51" spans="2:23" x14ac:dyDescent="0.2">
      <c r="B51" s="1" t="s">
        <v>117</v>
      </c>
      <c r="W51" s="38">
        <v>87.716999999999999</v>
      </c>
    </row>
    <row r="52" spans="2:23" x14ac:dyDescent="0.2">
      <c r="B52" s="1" t="s">
        <v>118</v>
      </c>
      <c r="W52" s="38">
        <v>8.6709999999999994</v>
      </c>
    </row>
    <row r="53" spans="2:23" x14ac:dyDescent="0.2">
      <c r="B53" s="1" t="s">
        <v>119</v>
      </c>
      <c r="W53" s="38">
        <v>49.216000000000001</v>
      </c>
    </row>
    <row r="54" spans="2:23" x14ac:dyDescent="0.2">
      <c r="B54" s="1" t="s">
        <v>120</v>
      </c>
      <c r="W54" s="38">
        <v>351.91399999999999</v>
      </c>
    </row>
    <row r="55" spans="2:23" x14ac:dyDescent="0.2">
      <c r="B55" s="1" t="s">
        <v>121</v>
      </c>
      <c r="W55" s="38">
        <f>SUM(W50:W54)</f>
        <v>503.72199999999998</v>
      </c>
    </row>
    <row r="56" spans="2:23" x14ac:dyDescent="0.2">
      <c r="B56" s="1" t="s">
        <v>113</v>
      </c>
      <c r="W56" s="38">
        <v>9.2999999999999999E-2</v>
      </c>
    </row>
    <row r="57" spans="2:23" x14ac:dyDescent="0.2">
      <c r="B57" s="1" t="s">
        <v>118</v>
      </c>
      <c r="W57" s="38">
        <v>40.279000000000003</v>
      </c>
    </row>
    <row r="58" spans="2:23" x14ac:dyDescent="0.2">
      <c r="B58" s="1" t="s">
        <v>120</v>
      </c>
      <c r="W58" s="38">
        <v>23.555</v>
      </c>
    </row>
    <row r="59" spans="2:23" s="2" customFormat="1" x14ac:dyDescent="0.2">
      <c r="B59" s="2" t="s">
        <v>122</v>
      </c>
      <c r="W59" s="39">
        <v>1137.3610000000001</v>
      </c>
    </row>
    <row r="60" spans="2:23" x14ac:dyDescent="0.2">
      <c r="B60" s="1" t="s">
        <v>123</v>
      </c>
      <c r="W60" s="39">
        <v>56.652000000000001</v>
      </c>
    </row>
    <row r="61" spans="2:23" x14ac:dyDescent="0.2">
      <c r="B61" s="1" t="s">
        <v>124</v>
      </c>
      <c r="W61" s="38">
        <f>W55+SUM(W56:W60)</f>
        <v>1761.662</v>
      </c>
    </row>
    <row r="63" spans="2:23" x14ac:dyDescent="0.2">
      <c r="B63" s="1" t="s">
        <v>125</v>
      </c>
      <c r="W63" s="38">
        <v>672.87900000000002</v>
      </c>
    </row>
    <row r="64" spans="2:23" x14ac:dyDescent="0.2">
      <c r="B64" s="1" t="s">
        <v>126</v>
      </c>
      <c r="W64" s="38">
        <f>W63+W61</f>
        <v>2434.5410000000002</v>
      </c>
    </row>
    <row r="66" spans="2:23" x14ac:dyDescent="0.2">
      <c r="B66" s="1" t="s">
        <v>127</v>
      </c>
      <c r="W66" s="38">
        <f>W48-W61</f>
        <v>672.87900000000013</v>
      </c>
    </row>
    <row r="67" spans="2:23" x14ac:dyDescent="0.2">
      <c r="B67" s="1" t="s">
        <v>128</v>
      </c>
      <c r="W67" s="1">
        <f>W66/W23</f>
        <v>9.9381740323846604</v>
      </c>
    </row>
    <row r="69" spans="2:23" s="46" customFormat="1" x14ac:dyDescent="0.2">
      <c r="B69" s="46" t="s">
        <v>5</v>
      </c>
      <c r="W69" s="42">
        <f>W37+W38</f>
        <v>1828.6950000000002</v>
      </c>
    </row>
    <row r="70" spans="2:23" s="46" customFormat="1" x14ac:dyDescent="0.2">
      <c r="B70" s="46" t="s">
        <v>6</v>
      </c>
      <c r="W70" s="42">
        <f>W59</f>
        <v>1137.3610000000001</v>
      </c>
    </row>
    <row r="71" spans="2:23" x14ac:dyDescent="0.2">
      <c r="B71" s="1" t="s">
        <v>7</v>
      </c>
      <c r="W71" s="38">
        <f>W69-W70</f>
        <v>691.33400000000006</v>
      </c>
    </row>
    <row r="73" spans="2:23" x14ac:dyDescent="0.2">
      <c r="B73" s="1" t="s">
        <v>129</v>
      </c>
    </row>
    <row r="74" spans="2:23" x14ac:dyDescent="0.2">
      <c r="B74" s="1" t="s">
        <v>4</v>
      </c>
    </row>
    <row r="75" spans="2:23" x14ac:dyDescent="0.2">
      <c r="B75" s="1" t="s">
        <v>8</v>
      </c>
    </row>
    <row r="77" spans="2:23" x14ac:dyDescent="0.2">
      <c r="B77" s="1" t="s">
        <v>21</v>
      </c>
    </row>
    <row r="78" spans="2:23" x14ac:dyDescent="0.2">
      <c r="B78" s="1" t="s">
        <v>22</v>
      </c>
    </row>
    <row r="79" spans="2:23" x14ac:dyDescent="0.2">
      <c r="B79" s="1" t="s">
        <v>23</v>
      </c>
    </row>
    <row r="80" spans="2:23" x14ac:dyDescent="0.2">
      <c r="B80" s="1" t="s">
        <v>20</v>
      </c>
    </row>
    <row r="81" spans="2:2" x14ac:dyDescent="0.2">
      <c r="B81" s="1" t="s">
        <v>24</v>
      </c>
    </row>
    <row r="82" spans="2:2" x14ac:dyDescent="0.2">
      <c r="B82" s="1" t="s">
        <v>130</v>
      </c>
    </row>
  </sheetData>
  <hyperlinks>
    <hyperlink ref="W1" r:id="rId1" location="i38c3139dc7914f5e8533d7dcbc3a2a96_13" xr:uid="{E49C4A64-2AFD-4765-8FED-15375274F6C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2022-12-06T21:27:23Z</dcterms:created>
  <dcterms:modified xsi:type="dcterms:W3CDTF">2022-12-06T22:09:42Z</dcterms:modified>
</cp:coreProperties>
</file>