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83D58741-CDE4-184E-AAAD-343C696DFB25}" xr6:coauthVersionLast="47" xr6:coauthVersionMax="47" xr10:uidLastSave="{00000000-0000-0000-0000-000000000000}"/>
  <bookViews>
    <workbookView xWindow="1500" yWindow="540" windowWidth="30280" windowHeight="18860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3" i="1" l="1"/>
  <c r="R43" i="1"/>
  <c r="S43" i="1"/>
  <c r="AH43" i="1"/>
  <c r="AG43" i="1"/>
  <c r="W43" i="1"/>
  <c r="Q43" i="1"/>
  <c r="AF43" i="1"/>
  <c r="AE43" i="1"/>
  <c r="O43" i="1" l="1"/>
  <c r="P43" i="1" l="1"/>
  <c r="T43" i="1"/>
  <c r="AA43" i="1" l="1"/>
  <c r="Z43" i="1"/>
  <c r="AJ15" i="1"/>
  <c r="K43" i="1"/>
  <c r="J43" i="1"/>
  <c r="AI43" i="1"/>
  <c r="AC43" i="1" l="1"/>
  <c r="AK43" i="1"/>
  <c r="AL43" i="1"/>
  <c r="G43" i="1"/>
  <c r="F43" i="1"/>
  <c r="AB43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1" i="1"/>
  <c r="F52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0" i="1" l="1"/>
  <c r="Q11" i="1" l="1"/>
  <c r="P11" i="1"/>
  <c r="O11" i="1"/>
  <c r="N11" i="1"/>
  <c r="AC31" i="1" l="1"/>
  <c r="AB31" i="1"/>
  <c r="AA31" i="1"/>
  <c r="Z31" i="1"/>
  <c r="K31" i="1"/>
  <c r="J31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1" i="1" l="1"/>
  <c r="AL31" i="1"/>
  <c r="I31" i="1"/>
  <c r="G31" i="1"/>
  <c r="F31" i="1"/>
  <c r="S16" i="1" l="1"/>
  <c r="R16" i="1"/>
  <c r="AG16" i="1"/>
  <c r="AH16" i="1"/>
  <c r="W16" i="1" l="1"/>
  <c r="P16" i="1"/>
  <c r="O16" i="1"/>
  <c r="AF16" i="1"/>
  <c r="Z16" i="1"/>
  <c r="AC15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AG15" i="1"/>
  <c r="AH15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0" i="1"/>
  <c r="P10" i="1" s="1"/>
  <c r="J15" i="1"/>
  <c r="F15" i="1"/>
  <c r="G10" i="1" l="1"/>
  <c r="H10" i="1"/>
  <c r="I10" i="1" l="1"/>
  <c r="L10" i="1"/>
  <c r="AF15" i="1" l="1"/>
  <c r="V15" i="1"/>
  <c r="AA15" i="1" l="1"/>
  <c r="AB15" i="1" l="1"/>
  <c r="N15" i="1"/>
  <c r="Y15" i="1" l="1"/>
  <c r="X15" i="1"/>
  <c r="W15" i="1"/>
  <c r="Z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3" i="1"/>
  <c r="I4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<sst xmlns="http://schemas.openxmlformats.org/spreadsheetml/2006/main" count="1665" uniqueCount="1013">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</sst>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£&quot;#,##0.00;[Red]\-&quot;£&quot;#,##0.00"/>
    <numFmt numFmtId="165" formatCode="[$€-2]\ #,##0.00;[Red]\-[$€-2]\ #,##0.00"/>
    <numFmt numFmtId="166" formatCode="#,##0.0"/>
    <numFmt numFmtId="167" formatCode="0\x"/>
    <numFmt numFmtId="168" formatCode="0.0\x"/>
    <numFmt numFmtId="169" formatCode="0.#\x"/>
    <numFmt numFmtId="170" formatCode="0.0"/>
    <numFmt numFmtId="171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164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5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70" fontId="1" fillId="0" borderId="0" xfId="0" applyNumberFormat="1" applyFont="1"/>
    <xf numFmtId="166" fontId="1" fillId="0" borderId="0" xfId="0" applyNumberFormat="1" applyFont="1"/>
    <xf numFmtId="3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164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164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6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6" fontId="1" fillId="12" borderId="0" xfId="0" applyNumberFormat="1" applyFont="1" applyFill="1"/>
    <xf numFmtId="0" fontId="4" fillId="0" borderId="0" xfId="1" applyFont="1" applyFill="1"/>
    <xf numFmtId="170" fontId="1" fillId="12" borderId="0" xfId="0" applyNumberFormat="1" applyFont="1" applyFill="1" applyAlignment="1">
      <alignment horizontal="right"/>
    </xf>
    <xf numFmtId="168" fontId="11" fillId="0" borderId="0" xfId="0" applyNumberFormat="1" applyFont="1" applyAlignment="1">
      <alignment horizontal="center"/>
    </xf>
    <xf numFmtId="171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8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6" fontId="1" fillId="6" borderId="0" xfId="0" applyNumberFormat="1" applyFont="1" applyFill="1" applyAlignment="1">
      <alignment horizontal="right"/>
    </xf>
    <xf numFmtId="170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6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7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9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168" fontId="1" fillId="0" borderId="0" xfId="0" applyNumberFormat="1" applyFont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microsoft.com/office/2017/06/relationships/rdRichValue" Target="richData/rdrichvalue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eetMetadata" Target="metadata.xml"/><Relationship Id="rId30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8.2899999999999991</v>
          </cell>
        </row>
        <row r="8">
          <cell r="C8">
            <v>3766.3293799999997</v>
          </cell>
        </row>
        <row r="11">
          <cell r="C11">
            <v>180.2700000000001</v>
          </cell>
        </row>
        <row r="12">
          <cell r="C12">
            <v>3586.0593799999997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24.790599499495396</v>
          </cell>
        </row>
        <row r="35">
          <cell r="C35">
            <v>26.576806095253207</v>
          </cell>
        </row>
        <row r="36">
          <cell r="C36">
            <v>5.8865441622757919E-2</v>
          </cell>
        </row>
        <row r="37">
          <cell r="C37">
            <v>2.1978320161703082</v>
          </cell>
        </row>
        <row r="41">
          <cell r="C41">
            <v>10.717736377270443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1.5638000000000001</v>
          </cell>
        </row>
        <row r="8">
          <cell r="C8">
            <v>128.04249279359999</v>
          </cell>
        </row>
        <row r="11">
          <cell r="C11">
            <v>8.3000000000000007</v>
          </cell>
        </row>
        <row r="12">
          <cell r="C12">
            <v>119.74249279359999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5.2749996825374366</v>
          </cell>
        </row>
        <row r="35">
          <cell r="C35">
            <v>5.6406384490572599</v>
          </cell>
        </row>
        <row r="37">
          <cell r="C37">
            <v>1.2323627795341676</v>
          </cell>
        </row>
        <row r="38">
          <cell r="C38">
            <v>9.7478359051562061E-2</v>
          </cell>
        </row>
        <row r="39">
          <cell r="C39">
            <v>-3.5533429472132991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T21">
            <v>-0.21053378762066999</v>
          </cell>
        </row>
        <row r="33">
          <cell r="J33">
            <v>0.5523088023088023</v>
          </cell>
        </row>
        <row r="34">
          <cell r="T34">
            <v>-5.3048012947311589E-2</v>
          </cell>
        </row>
        <row r="35">
          <cell r="T35">
            <v>-6.4916381945693172E-2</v>
          </cell>
        </row>
        <row r="36">
          <cell r="T36">
            <v>1.6348773841961865E-2</v>
          </cell>
        </row>
        <row r="80">
          <cell r="K80">
            <v>-0.16750313676286088</v>
          </cell>
        </row>
        <row r="82">
          <cell r="T82">
            <v>0.26667865491818021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2.4049999999999998</v>
          </cell>
        </row>
        <row r="8">
          <cell r="C8">
            <v>120.24999999999999</v>
          </cell>
        </row>
        <row r="11">
          <cell r="C11">
            <v>13.872</v>
          </cell>
        </row>
        <row r="12">
          <cell r="C12">
            <v>106.37799999999999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4.0893015030946032</v>
          </cell>
        </row>
        <row r="37">
          <cell r="C37">
            <v>10.025846256461564</v>
          </cell>
        </row>
        <row r="38">
          <cell r="C38">
            <v>8.8692679673169916</v>
          </cell>
        </row>
      </sheetData>
      <sheetData sheetId="1">
        <row r="16">
          <cell r="S16">
            <v>-11.902999999999997</v>
          </cell>
          <cell r="T16">
            <v>7.0139999999999958</v>
          </cell>
        </row>
        <row r="21"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2">
          <cell r="K72">
            <v>9.3658776773467567E-2</v>
          </cell>
        </row>
        <row r="73">
          <cell r="K73">
            <v>0.23735625323305887</v>
          </cell>
        </row>
        <row r="74">
          <cell r="K74">
            <v>0.20930060375174159</v>
          </cell>
        </row>
        <row r="83">
          <cell r="T83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6.5" bestFit="1" customWidth="1"/>
    <col min="2" max="2" width="31" bestFit="1" customWidth="1"/>
    <col min="3" max="3" width="10" bestFit="1" customWidth="1"/>
    <col min="4" max="4" width="33.5" bestFit="1" customWidth="1"/>
    <col min="5" max="5" width="10.6640625" bestFit="1" customWidth="1"/>
    <col min="6" max="6" width="14.16406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2.3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6" thickBot="1" x14ac:dyDescent="0.25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6" thickBot="1" x14ac:dyDescent="0.25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6" thickBot="1" x14ac:dyDescent="0.25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6" thickBot="1" x14ac:dyDescent="0.25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6" thickBot="1" x14ac:dyDescent="0.25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6" thickBot="1" x14ac:dyDescent="0.25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6" thickBot="1" x14ac:dyDescent="0.25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6" thickBot="1" x14ac:dyDescent="0.25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6" thickBot="1" x14ac:dyDescent="0.25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6" thickBot="1" x14ac:dyDescent="0.25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6" thickBot="1" x14ac:dyDescent="0.25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6" thickBot="1" x14ac:dyDescent="0.25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6" thickBot="1" x14ac:dyDescent="0.25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6" thickBot="1" x14ac:dyDescent="0.25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6" thickBot="1" x14ac:dyDescent="0.25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6" thickBot="1" x14ac:dyDescent="0.25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6" thickBot="1" x14ac:dyDescent="0.25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6" thickBot="1" x14ac:dyDescent="0.25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6" thickBot="1" x14ac:dyDescent="0.25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6" thickBot="1" x14ac:dyDescent="0.25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6" thickBot="1" x14ac:dyDescent="0.25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6" thickBot="1" x14ac:dyDescent="0.25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6" thickBot="1" x14ac:dyDescent="0.25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6" thickBot="1" x14ac:dyDescent="0.25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6" thickBot="1" x14ac:dyDescent="0.25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6" thickBot="1" x14ac:dyDescent="0.25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6" thickBot="1" x14ac:dyDescent="0.25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6" thickBot="1" x14ac:dyDescent="0.25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6" thickBot="1" x14ac:dyDescent="0.25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6" thickBot="1" x14ac:dyDescent="0.25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6" thickBot="1" x14ac:dyDescent="0.25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6" thickBot="1" x14ac:dyDescent="0.25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6" thickBot="1" x14ac:dyDescent="0.25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6" thickBot="1" x14ac:dyDescent="0.25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6" thickBot="1" x14ac:dyDescent="0.25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6" thickBot="1" x14ac:dyDescent="0.25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6" thickBot="1" x14ac:dyDescent="0.25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6" thickBot="1" x14ac:dyDescent="0.25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6" thickBot="1" x14ac:dyDescent="0.25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6" thickBot="1" x14ac:dyDescent="0.25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6" thickBot="1" x14ac:dyDescent="0.25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6" thickBot="1" x14ac:dyDescent="0.25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6" thickBot="1" x14ac:dyDescent="0.25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baseColWidth="10" defaultColWidth="8.83203125" defaultRowHeight="15" x14ac:dyDescent="0.2"/>
  <cols>
    <col min="1" max="1" width="7.6640625" bestFit="1" customWidth="1"/>
    <col min="2" max="2" width="26.83203125" bestFit="1" customWidth="1"/>
    <col min="3" max="3" width="9.33203125" bestFit="1" customWidth="1"/>
    <col min="4" max="4" width="12.5" bestFit="1" customWidth="1"/>
    <col min="5" max="5" width="10.6640625" bestFit="1" customWidth="1"/>
    <col min="6" max="6" width="11.832031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1.8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6" thickBot="1" x14ac:dyDescent="0.25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6" thickBot="1" x14ac:dyDescent="0.25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6" thickBot="1" x14ac:dyDescent="0.25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6" thickBot="1" x14ac:dyDescent="0.25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6" thickBot="1" x14ac:dyDescent="0.25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6" thickBot="1" x14ac:dyDescent="0.25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6" thickBot="1" x14ac:dyDescent="0.25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6" thickBot="1" x14ac:dyDescent="0.25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6" thickBot="1" x14ac:dyDescent="0.25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6" thickBot="1" x14ac:dyDescent="0.25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6" thickBot="1" x14ac:dyDescent="0.25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6" thickBot="1" x14ac:dyDescent="0.25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6" thickBot="1" x14ac:dyDescent="0.25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6" thickBot="1" x14ac:dyDescent="0.25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6" thickBot="1" x14ac:dyDescent="0.25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6" thickBot="1" x14ac:dyDescent="0.25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6" thickBot="1" x14ac:dyDescent="0.25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6" thickBot="1" x14ac:dyDescent="0.25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6" thickBot="1" x14ac:dyDescent="0.25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6" thickBot="1" x14ac:dyDescent="0.25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6" thickBot="1" x14ac:dyDescent="0.25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6" thickBot="1" x14ac:dyDescent="0.25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6" thickBot="1" x14ac:dyDescent="0.25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6" thickBot="1" x14ac:dyDescent="0.25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6" thickBot="1" x14ac:dyDescent="0.25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6" thickBot="1" x14ac:dyDescent="0.25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6" thickBot="1" x14ac:dyDescent="0.25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6" thickBot="1" x14ac:dyDescent="0.25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6" thickBot="1" x14ac:dyDescent="0.25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6" thickBot="1" x14ac:dyDescent="0.25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6" thickBot="1" x14ac:dyDescent="0.25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6" thickBot="1" x14ac:dyDescent="0.25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6" thickBot="1" x14ac:dyDescent="0.25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6" thickBot="1" x14ac:dyDescent="0.25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6" thickBot="1" x14ac:dyDescent="0.25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6" thickBot="1" x14ac:dyDescent="0.25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6" thickBot="1" x14ac:dyDescent="0.25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baseColWidth="10" defaultColWidth="11.5" defaultRowHeight="15" x14ac:dyDescent="0.2"/>
  <cols>
    <col min="1" max="1" width="13" style="151" bestFit="1" customWidth="1"/>
    <col min="2" max="2" width="46.33203125" bestFit="1" customWidth="1"/>
    <col min="6" max="11" width="11" bestFit="1" customWidth="1"/>
    <col min="12" max="12" width="11.1640625" bestFit="1" customWidth="1"/>
    <col min="13" max="14" width="11" bestFit="1" customWidth="1"/>
  </cols>
  <sheetData>
    <row r="1" spans="1:14" x14ac:dyDescent="0.2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6"/>
  <sheetViews>
    <sheetView tabSelected="1" zoomScaleNormal="100" workbookViewId="0">
      <pane xSplit="2" ySplit="2" topLeftCell="AE3" activePane="bottomRight" state="frozen"/>
      <selection pane="topRight" activeCell="C1" sqref="C1"/>
      <selection pane="bottomLeft" activeCell="A3" sqref="A3"/>
      <selection pane="bottomRight" activeCell="AO3" sqref="AO3"/>
    </sheetView>
  </sheetViews>
  <sheetFormatPr baseColWidth="10" defaultColWidth="9.1640625" defaultRowHeight="13" x14ac:dyDescent="0.15"/>
  <cols>
    <col min="1" max="1" width="4.1640625" style="1" customWidth="1"/>
    <col min="2" max="2" width="9.1640625" style="1"/>
    <col min="3" max="3" width="26.5" style="1" bestFit="1" customWidth="1"/>
    <col min="4" max="5" width="9.1640625" style="4"/>
    <col min="6" max="6" width="11.6640625" style="6" bestFit="1" customWidth="1"/>
    <col min="7" max="9" width="9.1640625" style="6"/>
    <col min="10" max="11" width="9.1640625" style="4"/>
    <col min="12" max="19" width="9.1640625" style="1"/>
    <col min="20" max="24" width="9.1640625" style="4"/>
    <col min="25" max="30" width="9.1640625" style="1"/>
    <col min="31" max="31" width="11" style="1" bestFit="1" customWidth="1"/>
    <col min="32" max="34" width="9.1640625" style="4"/>
    <col min="35" max="35" width="9.1640625" style="1"/>
    <col min="36" max="36" width="11.6640625" style="1" bestFit="1" customWidth="1"/>
    <col min="37" max="37" width="9.1640625" style="1"/>
    <col min="38" max="38" width="20.6640625" style="1" bestFit="1" customWidth="1"/>
    <col min="39" max="39" width="36.6640625" style="4" bestFit="1" customWidth="1"/>
    <col min="40" max="40" width="38.1640625" style="4" bestFit="1" customWidth="1"/>
    <col min="41" max="41" width="51.33203125" style="1" bestFit="1" customWidth="1"/>
    <col min="42" max="16384" width="9.1640625" style="1"/>
  </cols>
  <sheetData>
    <row r="1" spans="1:41" x14ac:dyDescent="0.15">
      <c r="D1" s="1"/>
      <c r="F1" s="156" t="s">
        <v>499</v>
      </c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98">
        <f>AVERAGE(R3:R16)</f>
        <v>14.953293230057294</v>
      </c>
      <c r="S1" s="98">
        <f>AVERAGE(S3:S16)</f>
        <v>13.123110370046593</v>
      </c>
      <c r="T1" s="98">
        <f>AVERAGE(T3:T17)</f>
        <v>2.7642101449543128</v>
      </c>
      <c r="U1" s="111">
        <f t="shared" ref="U1:AB1" si="0">AVERAGE(U3:U16)</f>
        <v>4.375835462356302E-2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0.46898934901498002</v>
      </c>
      <c r="AA1" s="88">
        <f t="shared" si="0"/>
        <v>4.4975127375012261E-2</v>
      </c>
      <c r="AB1" s="88">
        <f t="shared" si="0"/>
        <v>2.5743424183751244E-2</v>
      </c>
      <c r="AC1" s="88">
        <f>AVERAGE(AC3:AC17)</f>
        <v>0.218339323956832</v>
      </c>
      <c r="AD1" s="87"/>
      <c r="AE1" s="89" t="s">
        <v>537</v>
      </c>
      <c r="AF1" s="88">
        <f>AVERAGE(AF3:AF17)</f>
        <v>0.32071271966059578</v>
      </c>
      <c r="AG1" s="88">
        <f>AVERAGE(AG3:AG16)</f>
        <v>4.8531130468231862E-2</v>
      </c>
      <c r="AH1" s="88">
        <f>AVERAGE(AH3:AH16)</f>
        <v>0.241472515171548</v>
      </c>
      <c r="AI1" s="90">
        <f>AVERAGE(AI3:AI16)</f>
        <v>668.36363636363637</v>
      </c>
      <c r="AJ1" s="126">
        <f>AVERAGE(AJ3:AJ16)</f>
        <v>3.8389198675346181</v>
      </c>
      <c r="AK1" s="90"/>
    </row>
    <row r="2" spans="1:41" s="2" customFormat="1" x14ac:dyDescent="0.15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2" t="s">
        <v>1012</v>
      </c>
    </row>
    <row r="3" spans="1:41" x14ac:dyDescent="0.15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[1]Main!$C$6*$E$50</f>
        <v>95.947999999999993</v>
      </c>
      <c r="G3" s="49">
        <f>[1]Main!$C$8*$E$50</f>
        <v>149582.932</v>
      </c>
      <c r="H3" s="49">
        <f>[1]Main!$C$11*$E$50</f>
        <v>987.69999999999993</v>
      </c>
      <c r="I3" s="49">
        <f>[1]Main!$C$12*$E$50</f>
        <v>148595.23199999999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Model'!$AF$21*1000*E50</f>
        <v>5018.1799999999939</v>
      </c>
      <c r="P3" s="56">
        <f>'[1]Financial Model'!$AE$21*1000*E50</f>
        <v>4753.409999999998</v>
      </c>
      <c r="Q3" s="56">
        <f>'[1]Financial Model'!$AD$21*1000*E50</f>
        <v>2107.37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[1]Main!$C$26*E50</f>
        <v>8019.46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15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[2]Main!$C$6*$E$50</f>
        <v>27.572599999999998</v>
      </c>
      <c r="G4" s="49">
        <f>[2]Main!$C$8*$E$50</f>
        <v>10689.566148799999</v>
      </c>
      <c r="H4" s="49">
        <f>[2]Main!$C$11*$E$50</f>
        <v>-3872.8090499999998</v>
      </c>
      <c r="I4" s="49">
        <f>[2]Main!$C$12*$E$50</f>
        <v>14562.375198799997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Model'!$AA$22*E50</f>
        <v>1151.127829999999</v>
      </c>
      <c r="P4" s="56">
        <f>'[2]Financial Model'!$Z$22*$E$50</f>
        <v>338.51467000000116</v>
      </c>
      <c r="Q4" s="56">
        <f>'[2]Financial Model'!$Y$22*$E$50</f>
        <v>563.94267000000013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[2]Main!$C$26*E50</f>
        <v>1943.3578499999999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15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15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85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15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85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15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[6]Main!$C$6*E50</f>
        <v>6.8806999999999992</v>
      </c>
      <c r="G8" s="49">
        <f>[6]Main!$C$8*E50</f>
        <v>3126.0533853999996</v>
      </c>
      <c r="H8" s="49">
        <f>[6]Main!$C$11*$E$50</f>
        <v>149.62410000000008</v>
      </c>
      <c r="I8" s="49">
        <f>[6]Main!$C$12*$E$50</f>
        <v>2976.4292853999996</v>
      </c>
      <c r="J8" s="4" t="str">
        <f>[6]Main!$C$29</f>
        <v>FQ223</v>
      </c>
      <c r="K8" s="85">
        <f>[6]Main!$D$29</f>
        <v>44868</v>
      </c>
      <c r="L8" s="50">
        <f>[6]Main!$C$34</f>
        <v>24.790599499495396</v>
      </c>
      <c r="O8" s="56">
        <f>'[6]Financial Model'!$AA$20*$E$50</f>
        <v>-455.81691000000001</v>
      </c>
      <c r="P8" s="56">
        <f>'[6]Financial Model'!$Z$20*$E$50</f>
        <v>76.477859999999353</v>
      </c>
      <c r="Q8" s="56">
        <f>'[6]Financial Model'!$Y$20*$E$50</f>
        <v>-38.43066000000033</v>
      </c>
      <c r="R8" s="52">
        <f>[6]Main!$C$35</f>
        <v>26.576806095253207</v>
      </c>
      <c r="S8" s="52">
        <f>[6]Main!$C$41</f>
        <v>10.717736377270443</v>
      </c>
      <c r="T8" s="52">
        <f>[6]Main!$C$37</f>
        <v>2.1978320161703082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[6]Main!$C$27*E50</f>
        <v>896.74860000000001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15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[7]Main!$C$6*E50</f>
        <v>21.189900000000002</v>
      </c>
      <c r="G9" s="49">
        <f>[7]Main!$C$8*$E$50</f>
        <v>1953.161232984</v>
      </c>
      <c r="H9" s="49">
        <f>[7]Main!$C$11*E50</f>
        <v>322.90402999999998</v>
      </c>
      <c r="I9" s="49">
        <f>[7]Main!$C$12*E50</f>
        <v>1630.2572029840001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[7]Main!$C$26*E50</f>
        <v>617.17056999999988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15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[8]Main!$C$6*E50</f>
        <v>10.723599999999999</v>
      </c>
      <c r="G10" s="49">
        <f>[8]Main!$C$8*E50</f>
        <v>1932.2747603999996</v>
      </c>
      <c r="H10" s="49">
        <f>[8]Main!$C$11*$E$50</f>
        <v>-230.99563999999998</v>
      </c>
      <c r="I10" s="49">
        <f>[8]Main!$C$12*$E$50</f>
        <v>2163.2704003999997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Model'!$Z$17*E50</f>
        <v>348.28957999999989</v>
      </c>
      <c r="P10" s="56">
        <f>'[8]Financial Model'!$Y$17*F50</f>
        <v>-252.21325301204848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[8]Main!$C$26*E50</f>
        <v>570.24818000000005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15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15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[10]Main!$C$6*E50</f>
        <v>18.7746</v>
      </c>
      <c r="G12" s="49">
        <f>[10]Main!$C$8*E50</f>
        <v>929.07985559999986</v>
      </c>
      <c r="H12" s="49">
        <f>[10]Main!$C$11*E50</f>
        <v>123.55711999999997</v>
      </c>
      <c r="I12" s="49">
        <f>[10]Main!$C$12*E50</f>
        <v>805.52273559999992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Model'!$X$18*E50</f>
        <v>218.29829999999976</v>
      </c>
      <c r="P12" s="56">
        <f>'[10]Financial Model'!$W$18*$E$50</f>
        <v>-94.637430000000123</v>
      </c>
      <c r="Q12" s="56">
        <f>'[10]Financial Model'!$V$18*$E$50</f>
        <v>32.667140000000508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Model'!$Q$41*E50</f>
        <v>615.8292899999999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15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85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15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3" t="s">
        <v>1006</v>
      </c>
    </row>
    <row r="15" spans="1:41" x14ac:dyDescent="0.15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1.5638000000000001</v>
      </c>
      <c r="G15" s="49">
        <f>[13]Main!$C$8</f>
        <v>128.04249279359999</v>
      </c>
      <c r="H15" s="49">
        <f>[13]Main!$C$11</f>
        <v>8.3000000000000007</v>
      </c>
      <c r="I15" s="49">
        <f>[13]Main!$C$12</f>
        <v>119.74249279359999</v>
      </c>
      <c r="J15" s="4" t="str">
        <f>[13]Main!$C$29</f>
        <v>FY22</v>
      </c>
      <c r="K15" s="85">
        <f>[13]Main!$D$29</f>
        <v>44841</v>
      </c>
      <c r="L15" s="50">
        <f>[13]Main!$C$34</f>
        <v>5.2749996825374366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5.6406384490572599</v>
      </c>
      <c r="S15" s="51">
        <f>[13]Main!$C$39</f>
        <v>-3.5533429472132991</v>
      </c>
      <c r="T15" s="51">
        <f>[13]Main!$C$37</f>
        <v>1.2323627795341676</v>
      </c>
      <c r="U15" s="131">
        <f>[13]Main!$C$38</f>
        <v>9.7478359051562061E-2</v>
      </c>
      <c r="V15" s="53">
        <f xml:space="preserve"> '[13]Financial Model'!$T$21</f>
        <v>-0.21053378762066999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Model'!$J$33</f>
        <v>0.5523088023088023</v>
      </c>
      <c r="AA15" s="53">
        <f>'[13]Financial Model'!T34</f>
        <v>-5.3048012947311589E-2</v>
      </c>
      <c r="AB15" s="53">
        <f>'[13]Financial Model'!T35</f>
        <v>-6.4916381945693172E-2</v>
      </c>
      <c r="AC15" s="53">
        <f>'[13]Financial Model'!T36</f>
        <v>1.6348773841961865E-2</v>
      </c>
      <c r="AE15" s="56">
        <f>[13]Main!$C$27</f>
        <v>132.69999999999999</v>
      </c>
      <c r="AF15" s="53">
        <f>'[13]Financial Model'!T79</f>
        <v>0</v>
      </c>
      <c r="AG15" s="53">
        <f>'[13]Financial Model'!$K$80</f>
        <v>-0.16750313676286088</v>
      </c>
      <c r="AH15" s="53">
        <f>'[13]Financial Model'!$T$82</f>
        <v>0.26667865491818021</v>
      </c>
      <c r="AI15" s="57">
        <f>[13]Main!$C$26</f>
        <v>220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15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1" t="s">
        <v>1005</v>
      </c>
    </row>
    <row r="17" spans="2:40" x14ac:dyDescent="0.15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15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15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15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15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15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15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15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[16]Main!$C$6*E50</f>
        <v>275.07030000000003</v>
      </c>
      <c r="G24" s="56">
        <f>[16]Main!$C$8*E50</f>
        <v>33641.097689999995</v>
      </c>
      <c r="H24" s="56">
        <f>[16]Main!$C$11*E50</f>
        <v>0</v>
      </c>
      <c r="I24" s="56">
        <f>[16]Main!$C$12*E50</f>
        <v>33641.097689999995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15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81600*E52</f>
        <v>489.6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15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15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15">
      <c r="G28" s="56"/>
      <c r="H28" s="56"/>
      <c r="I28" s="1"/>
      <c r="J28" s="1"/>
      <c r="K28" s="1"/>
      <c r="L28" s="56"/>
      <c r="M28" s="56"/>
      <c r="N28" s="56"/>
    </row>
    <row r="29" spans="2:40" x14ac:dyDescent="0.15">
      <c r="B29" s="136" t="s">
        <v>582</v>
      </c>
      <c r="C29" s="133" t="s">
        <v>554</v>
      </c>
      <c r="G29" s="56"/>
      <c r="H29" s="56"/>
      <c r="I29" s="1"/>
      <c r="J29" s="1"/>
      <c r="K29" s="1"/>
      <c r="L29" s="56"/>
      <c r="M29" s="56"/>
      <c r="N29" s="56"/>
    </row>
    <row r="30" spans="2:40" x14ac:dyDescent="0.15">
      <c r="B30" s="1" t="s">
        <v>511</v>
      </c>
      <c r="C30" s="1" t="s">
        <v>512</v>
      </c>
      <c r="D30" s="4" t="s">
        <v>31</v>
      </c>
      <c r="E30" s="4" t="s">
        <v>505</v>
      </c>
      <c r="F30" s="7">
        <f>18.22*E50</f>
        <v>15.122599999999998</v>
      </c>
      <c r="G30" s="56"/>
      <c r="H30" s="56"/>
      <c r="I30" s="1" t="s">
        <v>490</v>
      </c>
      <c r="J30" s="1" t="s">
        <v>490</v>
      </c>
      <c r="K30" s="1"/>
      <c r="L30" s="56"/>
      <c r="M30" s="56"/>
      <c r="N30" s="56"/>
      <c r="AM30" s="4" t="s">
        <v>553</v>
      </c>
    </row>
    <row r="31" spans="2:40" x14ac:dyDescent="0.15">
      <c r="B31" s="3" t="s">
        <v>540</v>
      </c>
      <c r="C31" s="1" t="s">
        <v>260</v>
      </c>
      <c r="D31" s="4" t="s">
        <v>489</v>
      </c>
      <c r="E31" s="4" t="s">
        <v>15</v>
      </c>
      <c r="F31" s="54">
        <f>[17]Main!$C$6</f>
        <v>20.806000000000001</v>
      </c>
      <c r="G31" s="56">
        <f>[17]Main!$C$8</f>
        <v>8041.1028800000004</v>
      </c>
      <c r="H31" s="1"/>
      <c r="I31" s="56">
        <f>[17]Main!$C$12</f>
        <v>8041.1028800000004</v>
      </c>
      <c r="J31" s="4" t="str">
        <f>[17]Main!$C$29</f>
        <v>H122</v>
      </c>
      <c r="K31" s="85">
        <f>[17]Main!$D$29</f>
        <v>44882</v>
      </c>
      <c r="M31" s="56"/>
      <c r="N31" s="56"/>
      <c r="Z31" s="53">
        <f>'[17]Financial Model'!$K$28</f>
        <v>0.70111524163568772</v>
      </c>
      <c r="AA31" s="53">
        <f>'[17]Financial Model'!$K$29</f>
        <v>0.19553903345724907</v>
      </c>
      <c r="AB31" s="53">
        <f>'[17]Financial Model'!$K$30</f>
        <v>0.14423791821561338</v>
      </c>
      <c r="AC31" s="53">
        <f>'[17]Financial Model'!$K$31</f>
        <v>0.22709163346613545</v>
      </c>
      <c r="AK31" s="4">
        <f>[17]Main!$C$24</f>
        <v>1856</v>
      </c>
      <c r="AL31" s="4" t="str">
        <f>[17]Main!$C$23</f>
        <v>London, UK</v>
      </c>
      <c r="AM31" s="4" t="s">
        <v>552</v>
      </c>
    </row>
    <row r="32" spans="2:40" x14ac:dyDescent="0.15">
      <c r="B32" s="1" t="s">
        <v>541</v>
      </c>
      <c r="C32" s="1" t="s">
        <v>542</v>
      </c>
      <c r="D32" s="4" t="s">
        <v>489</v>
      </c>
      <c r="E32" s="4" t="s">
        <v>15</v>
      </c>
      <c r="F32" s="7">
        <v>2.9</v>
      </c>
      <c r="G32" s="56"/>
      <c r="H32" s="1"/>
      <c r="I32" s="1"/>
      <c r="J32" s="1"/>
      <c r="K32" s="1"/>
      <c r="M32" s="56"/>
      <c r="N32" s="56"/>
      <c r="AM32" s="4" t="s">
        <v>546</v>
      </c>
    </row>
    <row r="33" spans="2:40" x14ac:dyDescent="0.15">
      <c r="B33" s="1" t="s">
        <v>575</v>
      </c>
      <c r="C33" s="1" t="s">
        <v>574</v>
      </c>
      <c r="D33" s="4" t="s">
        <v>573</v>
      </c>
      <c r="E33" s="4" t="s">
        <v>578</v>
      </c>
      <c r="F33" s="7"/>
      <c r="G33" s="56"/>
      <c r="H33" s="1"/>
      <c r="I33" s="1"/>
      <c r="J33" s="1"/>
      <c r="K33" s="1"/>
      <c r="M33" s="56"/>
      <c r="N33" s="56"/>
      <c r="AM33" s="4" t="s">
        <v>553</v>
      </c>
    </row>
    <row r="34" spans="2:40" x14ac:dyDescent="0.15">
      <c r="B34" s="1" t="s">
        <v>587</v>
      </c>
      <c r="C34" s="1" t="s">
        <v>266</v>
      </c>
      <c r="D34" s="4" t="s">
        <v>31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15">
      <c r="B35" s="1" t="s">
        <v>588</v>
      </c>
      <c r="C35" s="1" t="s">
        <v>272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15">
      <c r="F36" s="7"/>
      <c r="G36" s="56"/>
      <c r="H36" s="1"/>
      <c r="I36" s="1"/>
      <c r="J36" s="1"/>
      <c r="K36" s="1"/>
      <c r="M36" s="56"/>
      <c r="N36" s="56"/>
    </row>
    <row r="37" spans="2:40" x14ac:dyDescent="0.15">
      <c r="B37" s="136" t="s">
        <v>582</v>
      </c>
      <c r="C37" s="133" t="s">
        <v>567</v>
      </c>
      <c r="G37" s="56"/>
      <c r="H37" s="1"/>
      <c r="I37" s="1"/>
      <c r="J37" s="1"/>
      <c r="K37" s="1"/>
      <c r="M37" s="56"/>
      <c r="N37" s="56"/>
    </row>
    <row r="38" spans="2:40" x14ac:dyDescent="0.15">
      <c r="B38" s="1" t="s">
        <v>985</v>
      </c>
      <c r="C38" s="1" t="s">
        <v>986</v>
      </c>
      <c r="D38" s="4" t="s">
        <v>31</v>
      </c>
      <c r="E38" s="4" t="s">
        <v>505</v>
      </c>
      <c r="G38" s="56"/>
      <c r="H38" s="1"/>
      <c r="I38" s="1"/>
      <c r="J38" s="1"/>
      <c r="K38" s="1"/>
      <c r="M38" s="56"/>
      <c r="N38" s="56"/>
      <c r="AM38" s="4" t="s">
        <v>987</v>
      </c>
      <c r="AN38" s="4" t="s">
        <v>988</v>
      </c>
    </row>
    <row r="39" spans="2:40" x14ac:dyDescent="0.15">
      <c r="B39" s="1" t="s">
        <v>579</v>
      </c>
      <c r="C39" s="1" t="s">
        <v>584</v>
      </c>
      <c r="G39" s="56"/>
      <c r="H39" s="1"/>
      <c r="I39" s="1"/>
      <c r="J39" s="1"/>
      <c r="K39" s="1"/>
      <c r="M39" s="56"/>
      <c r="N39" s="56"/>
      <c r="AM39" s="4" t="s">
        <v>980</v>
      </c>
    </row>
    <row r="40" spans="2:40" x14ac:dyDescent="0.15">
      <c r="B40" s="1" t="s">
        <v>580</v>
      </c>
      <c r="C40" s="1" t="s">
        <v>585</v>
      </c>
      <c r="G40" s="56"/>
      <c r="H40" s="1"/>
      <c r="I40" s="1"/>
      <c r="J40" s="1"/>
      <c r="K40" s="1"/>
      <c r="M40" s="56"/>
      <c r="N40" s="56"/>
      <c r="AM40" s="4" t="s">
        <v>981</v>
      </c>
    </row>
    <row r="41" spans="2:40" x14ac:dyDescent="0.15">
      <c r="B41" s="1" t="s">
        <v>581</v>
      </c>
      <c r="C41" s="1" t="s">
        <v>586</v>
      </c>
      <c r="D41" s="4" t="s">
        <v>31</v>
      </c>
      <c r="G41" s="56"/>
      <c r="H41" s="1"/>
      <c r="I41" s="1"/>
      <c r="J41" s="1"/>
      <c r="K41" s="1"/>
      <c r="M41" s="56"/>
      <c r="N41" s="56"/>
      <c r="AM41" s="4" t="s">
        <v>978</v>
      </c>
    </row>
    <row r="42" spans="2:40" x14ac:dyDescent="0.15">
      <c r="B42" s="1" t="s">
        <v>568</v>
      </c>
      <c r="C42" s="1" t="s">
        <v>571</v>
      </c>
      <c r="D42" s="4" t="s">
        <v>13</v>
      </c>
      <c r="E42" s="4" t="s">
        <v>15</v>
      </c>
      <c r="G42" s="56"/>
      <c r="H42" s="1"/>
      <c r="I42" s="1"/>
      <c r="J42" s="1"/>
      <c r="K42" s="1"/>
      <c r="M42" s="56"/>
      <c r="N42" s="56"/>
      <c r="AM42" s="4" t="s">
        <v>980</v>
      </c>
    </row>
    <row r="43" spans="2:40" x14ac:dyDescent="0.15">
      <c r="B43" s="3" t="s">
        <v>569</v>
      </c>
      <c r="C43" s="1" t="s">
        <v>570</v>
      </c>
      <c r="D43" s="4" t="s">
        <v>489</v>
      </c>
      <c r="E43" s="4" t="s">
        <v>15</v>
      </c>
      <c r="F43" s="54">
        <f>[18]Main!$C$6</f>
        <v>2.4049999999999998</v>
      </c>
      <c r="G43" s="56">
        <f>[18]Main!$C$8</f>
        <v>120.24999999999999</v>
      </c>
      <c r="H43" s="56">
        <f>[18]Main!$C$11</f>
        <v>13.872</v>
      </c>
      <c r="I43" s="56">
        <f>[18]Main!$C$12</f>
        <v>106.37799999999999</v>
      </c>
      <c r="J43" s="4" t="str">
        <f>[18]Main!$C$29</f>
        <v>H122</v>
      </c>
      <c r="K43" s="85">
        <f>[18]Main!$D$29</f>
        <v>45063</v>
      </c>
      <c r="L43" s="50">
        <f>[18]Main!$C$38</f>
        <v>8.8692679673169916</v>
      </c>
      <c r="M43" s="56"/>
      <c r="N43" s="56"/>
      <c r="O43" s="56">
        <f>'[18]Financial Model'!$T$16</f>
        <v>7.0139999999999958</v>
      </c>
      <c r="P43" s="56">
        <f>'[18]Financial Model'!$S$16</f>
        <v>-11.902999999999997</v>
      </c>
      <c r="Q43" s="56">
        <f>'[18]Financial Model'!$R$17</f>
        <v>0</v>
      </c>
      <c r="R43" s="51">
        <f>[18]Main!$C$37</f>
        <v>10.025846256461564</v>
      </c>
      <c r="S43" s="153">
        <f>'[18]Financial Model'!$T$83</f>
        <v>4.5587396635300852</v>
      </c>
      <c r="T43" s="51">
        <f>[18]Main!$C$34</f>
        <v>4.0893015030946032</v>
      </c>
      <c r="W43" s="53">
        <f>'[18]Financial Model'!$T$21</f>
        <v>-2.7951830820442503E-2</v>
      </c>
      <c r="Z43" s="53">
        <f>'[18]Financial Model'!$K$26</f>
        <v>0.19490724836825837</v>
      </c>
      <c r="AA43" s="53">
        <f>'[18]Financial Model'!$K$27</f>
        <v>5.2401809229359962E-2</v>
      </c>
      <c r="AB43" s="53">
        <f>'[18]Financial Model'!$K$28</f>
        <v>4.1008244589488214E-2</v>
      </c>
      <c r="AC43" s="53">
        <f>'[18]Financial Model'!$K$29</f>
        <v>6.4337034617896707E-2</v>
      </c>
      <c r="AE43" s="56">
        <f>[18]Main!$C$27</f>
        <v>31.096</v>
      </c>
      <c r="AF43" s="53">
        <f>'[18]Financial Model'!$K$72</f>
        <v>9.3658776773467567E-2</v>
      </c>
      <c r="AG43" s="53">
        <f>'[18]Financial Model'!$K$73</f>
        <v>0.23735625323305887</v>
      </c>
      <c r="AH43" s="53">
        <f>'[18]Financial Model'!$K$74</f>
        <v>0.20930060375174159</v>
      </c>
      <c r="AI43" s="4">
        <f>[18]Main!$C$25</f>
        <v>388</v>
      </c>
      <c r="AK43" s="4">
        <f>[18]Main!$C$24</f>
        <v>1917</v>
      </c>
      <c r="AL43" s="4" t="str">
        <f>[18]Main!$C$23</f>
        <v>Leicester, UK</v>
      </c>
      <c r="AM43" s="4" t="s">
        <v>979</v>
      </c>
    </row>
    <row r="44" spans="2:40" x14ac:dyDescent="0.15">
      <c r="G44" s="56"/>
      <c r="H44" s="1"/>
      <c r="I44" s="1"/>
      <c r="J44" s="1"/>
      <c r="K44" s="1"/>
      <c r="M44" s="56"/>
      <c r="N44" s="56"/>
    </row>
    <row r="45" spans="2:40" x14ac:dyDescent="0.15">
      <c r="G45" s="56"/>
      <c r="H45" s="1"/>
      <c r="I45" s="1"/>
      <c r="J45" s="1"/>
      <c r="K45" s="1"/>
      <c r="M45" s="56"/>
      <c r="N45" s="56"/>
    </row>
    <row r="46" spans="2:40" x14ac:dyDescent="0.15">
      <c r="G46" s="56"/>
      <c r="H46" s="1"/>
      <c r="I46" s="1"/>
      <c r="J46" s="1"/>
      <c r="K46" s="1"/>
      <c r="M46" s="56"/>
      <c r="N46" s="56"/>
    </row>
    <row r="47" spans="2:40" x14ac:dyDescent="0.15">
      <c r="G47" s="49"/>
      <c r="I47" s="4"/>
      <c r="J47" s="1"/>
      <c r="K47" s="1"/>
      <c r="M47" s="56"/>
      <c r="N47" s="56"/>
    </row>
    <row r="48" spans="2:40" x14ac:dyDescent="0.15">
      <c r="G48" s="49"/>
      <c r="I48" s="4"/>
      <c r="J48" s="1"/>
      <c r="K48" s="1"/>
      <c r="M48" s="56"/>
      <c r="N48" s="56"/>
    </row>
    <row r="49" spans="4:11" x14ac:dyDescent="0.15">
      <c r="D49" s="154" t="s">
        <v>495</v>
      </c>
      <c r="E49" s="155"/>
      <c r="F49" s="42" t="s">
        <v>496</v>
      </c>
      <c r="G49" s="49"/>
      <c r="I49" s="4"/>
      <c r="J49" s="1"/>
      <c r="K49" s="1"/>
    </row>
    <row r="50" spans="4:11" x14ac:dyDescent="0.15">
      <c r="D50" s="43" t="s">
        <v>497</v>
      </c>
      <c r="E50" s="44">
        <v>0.83</v>
      </c>
      <c r="F50" s="45">
        <f>1/E50</f>
        <v>1.2048192771084338</v>
      </c>
      <c r="G50" s="49"/>
      <c r="I50" s="4"/>
      <c r="J50" s="1"/>
      <c r="K50" s="1"/>
    </row>
    <row r="51" spans="4:11" x14ac:dyDescent="0.15">
      <c r="D51" s="43" t="s">
        <v>498</v>
      </c>
      <c r="E51" s="44">
        <v>0.87</v>
      </c>
      <c r="F51" s="45">
        <f>1/E51</f>
        <v>1.1494252873563218</v>
      </c>
      <c r="G51" s="49"/>
      <c r="I51" s="4"/>
      <c r="J51" s="1"/>
      <c r="K51" s="1"/>
    </row>
    <row r="52" spans="4:11" x14ac:dyDescent="0.15">
      <c r="D52" s="46" t="s">
        <v>564</v>
      </c>
      <c r="E52" s="48">
        <v>6.0000000000000001E-3</v>
      </c>
      <c r="F52" s="47">
        <f>1/E52</f>
        <v>166.66666666666666</v>
      </c>
      <c r="G52" s="49"/>
    </row>
    <row r="53" spans="4:11" x14ac:dyDescent="0.15">
      <c r="G53" s="49"/>
    </row>
    <row r="54" spans="4:11" x14ac:dyDescent="0.15">
      <c r="G54" s="49"/>
    </row>
    <row r="55" spans="4:11" x14ac:dyDescent="0.15">
      <c r="G55" s="49"/>
    </row>
    <row r="56" spans="4:11" x14ac:dyDescent="0.15">
      <c r="G56" s="49"/>
    </row>
  </sheetData>
  <mergeCells count="2">
    <mergeCell ref="D49:E49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1" r:id="rId15" xr:uid="{CA134008-3168-4DEA-918C-4560BFF458AB}"/>
    <hyperlink ref="B17" r:id="rId16" xr:uid="{183ACAEF-5A70-4D85-94EE-2D4C25FF95CC}"/>
    <hyperlink ref="B24" r:id="rId17" xr:uid="{226F06AA-680C-4ED4-9C60-0E27D3777D9C}"/>
    <hyperlink ref="B37" r:id="rId18" xr:uid="{4EB45FA7-C446-BB41-AE63-80350FA95328}"/>
    <hyperlink ref="B29" r:id="rId19" xr:uid="{985B34CB-3468-8842-8DCE-6868BEDADF1C}"/>
    <hyperlink ref="B19" r:id="rId20" xr:uid="{8B27DD55-F39A-E042-A7A2-82BE3E8447D7}"/>
    <hyperlink ref="B43" r:id="rId21" xr:uid="{DA29334E-4505-4032-AE0E-2DE4183961E1}"/>
  </hyperlinks>
  <pageMargins left="0.7" right="0.7" top="0.75" bottom="0.75" header="0.3" footer="0.3"/>
  <pageSetup paperSize="256" orientation="portrait" horizontalDpi="203" verticalDpi="203" r:id="rId22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baseColWidth="10" defaultColWidth="9.1640625" defaultRowHeight="13" x14ac:dyDescent="0.15"/>
  <cols>
    <col min="1" max="1" width="4.1640625" style="1" customWidth="1"/>
    <col min="2" max="2" width="26.5" style="1" bestFit="1" customWidth="1"/>
    <col min="3" max="3" width="9.1640625" style="1"/>
    <col min="4" max="4" width="26.5" style="1" customWidth="1"/>
    <col min="5" max="5" width="9.1640625" style="1"/>
    <col min="6" max="6" width="11.6640625" style="1" bestFit="1" customWidth="1"/>
    <col min="7" max="7" width="9.1640625" style="1"/>
    <col min="8" max="8" width="20.6640625" style="1" bestFit="1" customWidth="1"/>
    <col min="9" max="9" width="36.6640625" style="4" bestFit="1" customWidth="1"/>
    <col min="10" max="16384" width="9.1640625" style="1"/>
  </cols>
  <sheetData>
    <row r="1" spans="1:9" x14ac:dyDescent="0.15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15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15">
      <c r="E3" s="4"/>
      <c r="G3" s="4"/>
      <c r="H3" s="4"/>
    </row>
    <row r="4" spans="1:9" x14ac:dyDescent="0.15">
      <c r="E4" s="4"/>
      <c r="G4" s="4"/>
      <c r="H4" s="4"/>
    </row>
    <row r="5" spans="1:9" x14ac:dyDescent="0.15">
      <c r="E5" s="4"/>
      <c r="G5" s="4"/>
      <c r="H5" s="4"/>
    </row>
    <row r="6" spans="1:9" x14ac:dyDescent="0.15">
      <c r="E6" s="4"/>
      <c r="G6" s="4"/>
      <c r="H6" s="4"/>
    </row>
    <row r="7" spans="1:9" x14ac:dyDescent="0.15">
      <c r="E7" s="4"/>
      <c r="G7" s="4"/>
      <c r="H7" s="4"/>
    </row>
    <row r="8" spans="1:9" x14ac:dyDescent="0.15">
      <c r="E8" s="4"/>
      <c r="G8" s="4"/>
      <c r="H8" s="4"/>
    </row>
    <row r="9" spans="1:9" x14ac:dyDescent="0.15">
      <c r="E9" s="4"/>
      <c r="G9" s="4"/>
      <c r="H9" s="4"/>
    </row>
    <row r="10" spans="1:9" x14ac:dyDescent="0.15">
      <c r="E10" s="4"/>
      <c r="G10" s="4"/>
      <c r="H10" s="4"/>
    </row>
    <row r="11" spans="1:9" x14ac:dyDescent="0.15">
      <c r="E11" s="4"/>
      <c r="G11" s="4"/>
      <c r="H11" s="4"/>
    </row>
    <row r="12" spans="1:9" x14ac:dyDescent="0.15">
      <c r="E12" s="4"/>
      <c r="G12" s="4"/>
      <c r="H12" s="4"/>
    </row>
    <row r="13" spans="1:9" x14ac:dyDescent="0.15">
      <c r="E13" s="4"/>
      <c r="G13" s="4"/>
      <c r="H13" s="4"/>
    </row>
    <row r="14" spans="1:9" x14ac:dyDescent="0.15">
      <c r="E14" s="4"/>
      <c r="G14" s="4"/>
      <c r="H14" s="4"/>
    </row>
    <row r="15" spans="1:9" x14ac:dyDescent="0.15">
      <c r="E15" s="4"/>
      <c r="G15" s="4"/>
      <c r="H15" s="4"/>
    </row>
    <row r="16" spans="1:9" x14ac:dyDescent="0.15">
      <c r="E16" s="4"/>
      <c r="G16" s="4"/>
      <c r="H16" s="4"/>
    </row>
    <row r="17" spans="2:8" x14ac:dyDescent="0.15">
      <c r="E17" s="4"/>
      <c r="G17" s="4"/>
      <c r="H17" s="4"/>
    </row>
    <row r="18" spans="2:8" x14ac:dyDescent="0.15">
      <c r="E18" s="57"/>
      <c r="F18" s="57"/>
      <c r="G18" s="4"/>
      <c r="H18" s="4"/>
    </row>
    <row r="22" spans="2:8" x14ac:dyDescent="0.15">
      <c r="G22" s="4"/>
      <c r="H22" s="4"/>
    </row>
    <row r="24" spans="2:8" x14ac:dyDescent="0.15">
      <c r="B24" s="133" t="s">
        <v>554</v>
      </c>
      <c r="D24" s="133"/>
    </row>
    <row r="26" spans="2:8" x14ac:dyDescent="0.15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2022-07-18T13:42:24Z</dcterms:created>
  <dcterms:modified xsi:type="dcterms:W3CDTF">2023-01-15T03:18:23Z</dcterms:modified>
</cp:coreProperties>
</file>