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914C75B-D185-483A-AB85-DFB796E6891A}" xr6:coauthVersionLast="36" xr6:coauthVersionMax="47" xr10:uidLastSave="{00000000-0000-0000-0000-000000000000}"/>
  <bookViews>
    <workbookView xWindow="9795" yWindow="495" windowWidth="22500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B8" i="1"/>
  <c r="AA8" i="1"/>
  <c r="Z8" i="1"/>
  <c r="Y8" i="1"/>
  <c r="K8" i="1"/>
  <c r="AF12" i="1" l="1"/>
  <c r="AE12" i="1"/>
  <c r="AD12" i="1"/>
  <c r="AB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8" i="1" l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s="1"/>
  <c r="W12" i="1" l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G10" i="1" l="1"/>
  <c r="H10" i="1"/>
  <c r="I10" i="1" l="1"/>
  <c r="L10" i="1"/>
  <c r="AE15" i="1" l="1"/>
  <c r="AE1" i="1" s="1"/>
  <c r="U15" i="1"/>
  <c r="T15" i="1" l="1"/>
  <c r="Z15" i="1"/>
  <c r="Z1" i="1" s="1"/>
  <c r="AB15" i="1" l="1"/>
  <c r="AB1" i="1" s="1"/>
  <c r="AA15" i="1" l="1"/>
  <c r="AA1" i="1" s="1"/>
  <c r="N15" i="1"/>
  <c r="R15" i="1" l="1"/>
  <c r="X15" i="1" l="1"/>
  <c r="W15" i="1"/>
  <c r="V15" i="1"/>
  <c r="Y15" i="1"/>
  <c r="Y1" i="1" s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<sst xmlns="http://schemas.openxmlformats.org/spreadsheetml/2006/main" count="844" uniqueCount="538">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</sst>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17.739999999999998</v>
          </cell>
        </row>
        <row r="8">
          <cell r="C8">
            <v>894.82333999999992</v>
          </cell>
        </row>
        <row r="11">
          <cell r="C11">
            <v>65.737000000000023</v>
          </cell>
        </row>
        <row r="12">
          <cell r="C12">
            <v>829.08633999999984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-1.077175299046689</v>
          </cell>
        </row>
        <row r="33">
          <cell r="C33">
            <v>-56.096058048454417</v>
          </cell>
        </row>
        <row r="35">
          <cell r="C35">
            <v>1.3298883267742285</v>
          </cell>
        </row>
        <row r="37">
          <cell r="C37">
            <v>4.0198120983993046</v>
          </cell>
        </row>
        <row r="38">
          <cell r="C38">
            <v>3.1522996844226485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7.12</v>
          </cell>
        </row>
        <row r="8">
          <cell r="C8">
            <v>3234.7726400000001</v>
          </cell>
        </row>
        <row r="11">
          <cell r="C11">
            <v>180.2700000000001</v>
          </cell>
        </row>
        <row r="12">
          <cell r="C12">
            <v>3054.5026400000002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21.115922407952812</v>
          </cell>
        </row>
        <row r="35">
          <cell r="C35">
            <v>22.825917900868863</v>
          </cell>
        </row>
        <row r="37">
          <cell r="C37">
            <v>1.8876434204020021</v>
          </cell>
        </row>
        <row r="41">
          <cell r="C41">
            <v>9.2051004832527816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6.17</v>
          </cell>
        </row>
        <row r="8">
          <cell r="C8">
            <v>615.12449275999995</v>
          </cell>
        </row>
        <row r="11">
          <cell r="C11">
            <v>-117.10000000000002</v>
          </cell>
        </row>
        <row r="12">
          <cell r="C12">
            <v>732.22449275999998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0.62487250381958526</v>
          </cell>
        </row>
        <row r="36">
          <cell r="C36">
            <v>-19.971574440259683</v>
          </cell>
        </row>
        <row r="41">
          <cell r="C41">
            <v>4.7856340246105864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I33" sqref="I33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O39" sqref="O39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4.7109375" style="1" bestFit="1" customWidth="1"/>
    <col min="37" max="16384" width="9.140625" style="1"/>
  </cols>
  <sheetData>
    <row r="1" spans="1:36" x14ac:dyDescent="0.2">
      <c r="D1" s="1"/>
      <c r="F1" s="94" t="s">
        <v>499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88"/>
      <c r="S1" s="88"/>
      <c r="T1" s="88"/>
      <c r="U1" s="88"/>
      <c r="V1" s="88"/>
      <c r="W1" s="88"/>
      <c r="X1" s="88"/>
      <c r="Y1" s="89">
        <f>AVERAGE(Y3:Y15)</f>
        <v>0.48793491750207407</v>
      </c>
      <c r="Z1" s="89">
        <f>AVERAGE(Z3:Z15)</f>
        <v>5.4682480853813109E-2</v>
      </c>
      <c r="AA1" s="89">
        <f>AVERAGE(AA3:AA15)</f>
        <v>3.84123971226858E-2</v>
      </c>
      <c r="AB1" s="89">
        <f>AVERAGE(AB3:AB15)</f>
        <v>6.0501559708703058E-2</v>
      </c>
      <c r="AC1" s="88"/>
      <c r="AD1" s="90" t="s">
        <v>537</v>
      </c>
      <c r="AE1" s="89">
        <f>AVERAGE(AE3:AE15)</f>
        <v>0.24057595691371392</v>
      </c>
      <c r="AF1" s="89">
        <f>AVERAGE(AF3:AF15)</f>
        <v>7.1548191262848185E-2</v>
      </c>
      <c r="AG1" s="89">
        <f>AVERAGE(AG3:AG15)</f>
        <v>0.23482149153783663</v>
      </c>
      <c r="AH1" s="91">
        <f>AVERAGE(AH3:AH15)</f>
        <v>665.09462510297612</v>
      </c>
    </row>
    <row r="2" spans="1:36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83.508700000000005</v>
      </c>
      <c r="G3" s="49">
        <f>[1]Main!$C$8*$E$28</f>
        <v>130866.48376999999</v>
      </c>
      <c r="H3" s="49">
        <f>[1]Main!$C$11*$E$28</f>
        <v>2176.0500000000002</v>
      </c>
      <c r="I3" s="49">
        <f>[1]Main!$C$12*$E$28</f>
        <v>128690.43376999999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Model'!$AD$21*1000*E28</f>
        <v>5380.9399999999932</v>
      </c>
      <c r="P3" s="56">
        <f>'[1]Financial Model'!$AC$21*1000*E28</f>
        <v>5097.0299999999988</v>
      </c>
      <c r="Q3" s="56">
        <f>'[1]Financial Model'!$AB$21*1000*E28</f>
        <v>2259.71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8599.18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24.937799999999999</v>
      </c>
      <c r="G4" s="49">
        <f>[2]Main!$C$8*$E$28</f>
        <v>9668.0858063999985</v>
      </c>
      <c r="H4" s="49">
        <f>[2]Main!$C$11*$E$28</f>
        <v>-4152.7711499999996</v>
      </c>
      <c r="I4" s="49">
        <f>[2]Main!$C$12*$E$28</f>
        <v>13820.856956399999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Model'!$AA$22*E28</f>
        <v>1234.341889999999</v>
      </c>
      <c r="P4" s="56">
        <f>'[2]Financial Model'!$Z$22*$E$28</f>
        <v>362.98561000000126</v>
      </c>
      <c r="Q4" s="56">
        <f>'[2]Financial Model'!$Y$22*$E$28</f>
        <v>604.70961000000023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2083.8415500000001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6.3368000000000002</v>
      </c>
      <c r="G8" s="49">
        <f>[6]Main!$C$8*E28</f>
        <v>2878.9476496000002</v>
      </c>
      <c r="H8" s="49">
        <f>[6]Main!$C$11*$E$28</f>
        <v>160.44030000000009</v>
      </c>
      <c r="I8" s="49">
        <f>[6]Main!$C$12*$E$28</f>
        <v>2718.5073496</v>
      </c>
      <c r="J8" s="4" t="str">
        <f>[6]Main!$C$29</f>
        <v>FQ223</v>
      </c>
      <c r="K8" s="86">
        <f>[6]Main!$D$29</f>
        <v>44868</v>
      </c>
      <c r="L8" s="50">
        <f>[6]Main!$C$34</f>
        <v>21.115922407952812</v>
      </c>
      <c r="O8" s="56">
        <f>'[6]Financial Model'!$AA$20*$E$28</f>
        <v>-488.76753000000002</v>
      </c>
      <c r="P8" s="56">
        <f>'[6]Financial Model'!$Z$20*$E$28</f>
        <v>82.006379999999311</v>
      </c>
      <c r="Q8" s="56">
        <f>'[6]Financial Model'!$Y$20*$E$28</f>
        <v>-41.208780000000353</v>
      </c>
      <c r="R8" s="52">
        <f>[6]Main!$C$35</f>
        <v>22.825917900868863</v>
      </c>
      <c r="S8" s="52">
        <f>[6]Main!$C$41</f>
        <v>9.2051004832527816</v>
      </c>
      <c r="T8" s="52">
        <f>[6]Main!$C$37</f>
        <v>1.8876434204020021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[6]Main!$C$27*E28</f>
        <v>961.57380000000012</v>
      </c>
      <c r="AE8" s="53">
        <f>'[6]Financial Model'!$AA$79</f>
        <v>0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6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18.690000000000001</v>
      </c>
      <c r="G9" s="49">
        <f>[7]Main!$C$8*$E$28</f>
        <v>1731.8154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9.1135999999999999</v>
      </c>
      <c r="G10" s="49">
        <f>[8]Main!$C$8*E28</f>
        <v>1535.2770560000001</v>
      </c>
      <c r="H10" s="49">
        <f>[8]Main!$C$11*$E$28</f>
        <v>-157.53</v>
      </c>
      <c r="I10" s="49">
        <f>[8]Main!$C$12*$E$28</f>
        <v>1692.8070560000001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373.46713999999986</v>
      </c>
      <c r="P10" s="56">
        <f>'[8]Financial Model'!$Y$16*F28</f>
        <v>-235.21011235955083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607.06900000000007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6.17</v>
      </c>
      <c r="G11" s="49">
        <f>[9]Main!$C$8</f>
        <v>615.12449275999995</v>
      </c>
      <c r="H11" s="49">
        <f>[9]Main!$C$11</f>
        <v>-117.10000000000002</v>
      </c>
      <c r="I11" s="49">
        <f>[9]Main!$C$12</f>
        <v>732.22449275999998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-19.971574440259683</v>
      </c>
      <c r="S11" s="52">
        <f>[9]Main!$C$41</f>
        <v>4.7856340246105864</v>
      </c>
      <c r="T11" s="52">
        <f>[9]Main!$C$33</f>
        <v>0.62487250381958526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15.788599999999999</v>
      </c>
      <c r="G12" s="49">
        <f>[10]Main!$C$8*E28</f>
        <v>796.39277259999994</v>
      </c>
      <c r="H12" s="49">
        <f>[10]Main!$C$11*E28</f>
        <v>58.505930000000021</v>
      </c>
      <c r="I12" s="49">
        <f>[10]Main!$C$12*E28</f>
        <v>737.88684259999991</v>
      </c>
      <c r="J12" s="4" t="str">
        <f>[10]Main!$C$27</f>
        <v>Q222</v>
      </c>
      <c r="K12" s="86">
        <f>[10]Main!$D$27</f>
        <v>44798</v>
      </c>
      <c r="L12" s="50">
        <f>[10]Main!$C$32</f>
        <v>-1.077175299046689</v>
      </c>
      <c r="M12" s="50">
        <f>[10]Main!$C$38</f>
        <v>3.1522996844226485</v>
      </c>
      <c r="N12" s="50"/>
      <c r="O12" s="56">
        <f>'[10]Financial Model'!$X$18*E28</f>
        <v>234.07889999999975</v>
      </c>
      <c r="P12" s="56">
        <f>'[10]Financial Model'!$W$18*$E$28</f>
        <v>-101.47869000000014</v>
      </c>
      <c r="Q12" s="56">
        <f>'[10]Financial Model'!$V$18*$E$28</f>
        <v>35.028620000000551</v>
      </c>
      <c r="R12" s="52">
        <f>[10]Main!$C$33</f>
        <v>-56.096058048454417</v>
      </c>
      <c r="S12" s="52">
        <f>[10]Main!$C$37</f>
        <v>4.0198120983993046</v>
      </c>
      <c r="T12" s="52">
        <f>[10]Main!$C$35</f>
        <v>1.3298883267742285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Model'!$P$41*E28</f>
        <v>630.14135999999996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6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6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2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2">
      <c r="G21" s="49"/>
      <c r="H21" s="49"/>
      <c r="I21" s="4"/>
      <c r="J21" s="1"/>
      <c r="K21" s="1"/>
      <c r="L21" s="56"/>
      <c r="M21" s="56"/>
      <c r="N21" s="56"/>
    </row>
    <row r="22" spans="2:14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2">
      <c r="I24" s="4"/>
      <c r="J24" s="1"/>
      <c r="K24" s="1"/>
      <c r="M24" s="56"/>
      <c r="N24" s="56"/>
    </row>
    <row r="25" spans="2:14" x14ac:dyDescent="0.2">
      <c r="I25" s="4"/>
      <c r="J25" s="1"/>
      <c r="K25" s="1"/>
      <c r="M25" s="56"/>
      <c r="N25" s="56"/>
    </row>
    <row r="26" spans="2:14" x14ac:dyDescent="0.2">
      <c r="I26" s="4"/>
      <c r="J26" s="1"/>
      <c r="K26" s="1"/>
      <c r="M26" s="56"/>
      <c r="N26" s="56"/>
    </row>
    <row r="27" spans="2:14" x14ac:dyDescent="0.2">
      <c r="D27" s="92" t="s">
        <v>495</v>
      </c>
      <c r="E27" s="93"/>
      <c r="F27" s="42" t="s">
        <v>496</v>
      </c>
      <c r="I27" s="4"/>
      <c r="J27" s="1"/>
      <c r="K27" s="1"/>
    </row>
    <row r="28" spans="2:14" x14ac:dyDescent="0.2">
      <c r="D28" s="43" t="s">
        <v>497</v>
      </c>
      <c r="E28" s="44">
        <v>0.89</v>
      </c>
      <c r="F28" s="45">
        <f>1/E28</f>
        <v>1.1235955056179776</v>
      </c>
      <c r="I28" s="4"/>
      <c r="J28" s="1"/>
      <c r="K28" s="1"/>
    </row>
    <row r="29" spans="2:14" x14ac:dyDescent="0.2">
      <c r="D29" s="46" t="s">
        <v>498</v>
      </c>
      <c r="E29" s="48">
        <v>0.88</v>
      </c>
      <c r="F29" s="47">
        <f>1/E29</f>
        <v>1.1363636363636365</v>
      </c>
      <c r="I29" s="4"/>
      <c r="J29" s="1"/>
      <c r="K29" s="1"/>
    </row>
  </sheetData>
  <mergeCells count="2">
    <mergeCell ref="D27:E27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2022-11-03T13:57:20Z</dcterms:modified>
</cp:coreProperties>
</file>