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0A1B669-662D-45A5-B93D-85445A9B7FBD}" xr6:coauthVersionLast="36" xr6:coauthVersionMax="47" xr10:uidLastSave="{00000000-0000-0000-0000-000000000000}"/>
  <bookViews>
    <workbookView xWindow="0" yWindow="495" windowWidth="33600" windowHeight="18900" xr2:uid="{F269EFF2-FA4C-41FB-BF44-2323E10B64B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H59" i="2"/>
  <c r="H58" i="2"/>
  <c r="C10" i="1" l="1"/>
  <c r="C9" i="1"/>
  <c r="H48" i="2"/>
  <c r="H53" i="2" s="1"/>
  <c r="H56" i="2" s="1"/>
  <c r="H37" i="2"/>
  <c r="H34" i="2"/>
  <c r="H40" i="2" s="1"/>
  <c r="H24" i="2"/>
  <c r="D22" i="2"/>
  <c r="D19" i="2"/>
  <c r="D9" i="2"/>
  <c r="D5" i="2"/>
  <c r="H22" i="2"/>
  <c r="H9" i="2"/>
  <c r="H5" i="2"/>
  <c r="H19" i="2" s="1"/>
  <c r="C8" i="1"/>
  <c r="H10" i="2" l="1"/>
  <c r="H20" i="2" s="1"/>
  <c r="D10" i="2"/>
  <c r="C11" i="1"/>
  <c r="H13" i="2"/>
  <c r="H15" i="2" s="1"/>
  <c r="C12" i="1"/>
  <c r="D13" i="2" l="1"/>
  <c r="D15" i="2" s="1"/>
  <c r="D20" i="2"/>
  <c r="H21" i="2"/>
  <c r="H16" i="2"/>
  <c r="D16" i="2" l="1"/>
  <c r="D21" i="2"/>
</calcChain>
</file>

<file path=xl/sharedStrings.xml><?xml version="1.0" encoding="utf-8"?>
<sst xmlns="http://schemas.openxmlformats.org/spreadsheetml/2006/main" count="111" uniqueCount="103">
  <si>
    <t>$U</t>
  </si>
  <si>
    <t>Unity Software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</si>
  <si>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</si>
  <si>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</si>
  <si>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</si>
  <si>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</si>
  <si>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</si>
  <si>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</si>
  <si>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</si>
  <si>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</si>
  <si>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</si>
  <si>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</si>
  <si>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Mr. John Riccitiello</t>
  </si>
  <si>
    <t>Cofounder/Director</t>
  </si>
  <si>
    <t>David Helgason</t>
  </si>
  <si>
    <t>Q121</t>
  </si>
  <si>
    <t>Q221</t>
  </si>
  <si>
    <t>Q321</t>
  </si>
  <si>
    <t>Q421</t>
  </si>
  <si>
    <t>Q122</t>
  </si>
  <si>
    <t>Q222</t>
  </si>
  <si>
    <t>FY20</t>
  </si>
  <si>
    <t>FY21</t>
  </si>
  <si>
    <t>FY22</t>
  </si>
  <si>
    <t>Revenue</t>
  </si>
  <si>
    <t>COGS</t>
  </si>
  <si>
    <t>Gross Profit</t>
  </si>
  <si>
    <t>R&amp;D</t>
  </si>
  <si>
    <t>Sales &amp; Marketing</t>
  </si>
  <si>
    <t>G&amp;A</t>
  </si>
  <si>
    <t>Operating Expenses</t>
  </si>
  <si>
    <t>Operating Income</t>
  </si>
  <si>
    <t>Interest Expense</t>
  </si>
  <si>
    <t>Interest Income</t>
  </si>
  <si>
    <t>Pretax Income</t>
  </si>
  <si>
    <t>Taxes</t>
  </si>
  <si>
    <t>EPS</t>
  </si>
  <si>
    <t>Net Income</t>
  </si>
  <si>
    <t>Gross Margin</t>
  </si>
  <si>
    <t>Operating Margin</t>
  </si>
  <si>
    <t>Net Margin</t>
  </si>
  <si>
    <t>Taxes %</t>
  </si>
  <si>
    <t>Revenue Y/Y</t>
  </si>
  <si>
    <t>Revenue Q/Q</t>
  </si>
  <si>
    <t>(31/03/2022)</t>
  </si>
  <si>
    <t>Q322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</si>
  <si>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</si>
  <si>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</si>
  <si>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</si>
  <si>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</si>
  <si>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</si>
  <si>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</si>
  <si>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</si>
  <si>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</si>
  <si>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</si>
  <si>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</si>
  <si>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</si>
  <si>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</si>
  <si>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</si>
  <si>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</si>
  <si>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Marketable Securities</t>
  </si>
  <si>
    <t>A/R</t>
  </si>
  <si>
    <t>Prepaid Expenses</t>
  </si>
  <si>
    <t>OCA</t>
  </si>
  <si>
    <t>TCA</t>
  </si>
  <si>
    <t>Operating ROU</t>
  </si>
  <si>
    <t>Goodwill + Intangibles</t>
  </si>
  <si>
    <t>Restricted Cash</t>
  </si>
  <si>
    <t>Other Assets</t>
  </si>
  <si>
    <t>Total Assets</t>
  </si>
  <si>
    <t>A/P</t>
  </si>
  <si>
    <t>Accrued Expenses</t>
  </si>
  <si>
    <t>Publisher Payables</t>
  </si>
  <si>
    <t>Deferred Revenue</t>
  </si>
  <si>
    <t>Lease Liabilities</t>
  </si>
  <si>
    <t>Current Liabilities</t>
  </si>
  <si>
    <t>Convertible Notes</t>
  </si>
  <si>
    <t>LT Deferred Revenue</t>
  </si>
  <si>
    <t>LT Lease Liabiltieis</t>
  </si>
  <si>
    <t>Other LTL</t>
  </si>
  <si>
    <t>Liabilities</t>
  </si>
  <si>
    <t>S/E</t>
  </si>
  <si>
    <t>L+S/E</t>
  </si>
  <si>
    <t>(31/03/2021)</t>
  </si>
  <si>
    <t>PP&amp;E</t>
  </si>
  <si>
    <t>Competitors</t>
  </si>
  <si>
    <t>Godot, GameMaker, etc.</t>
  </si>
  <si>
    <t>Unreal Engine (Epic Games)</t>
  </si>
  <si>
    <t>Product</t>
  </si>
  <si>
    <t>Game Dev</t>
  </si>
  <si>
    <t>Architecture</t>
  </si>
  <si>
    <t>Film Production</t>
  </si>
  <si>
    <t>Automotive</t>
  </si>
  <si>
    <t xml:space="preserve"> </t>
  </si>
  <si>
    <t>Book Value</t>
  </si>
  <si>
    <t>Book Value per Share</t>
  </si>
  <si>
    <t>Metrics</t>
  </si>
  <si>
    <t>P/B</t>
  </si>
  <si>
    <t>Profile</t>
  </si>
  <si>
    <t>Update</t>
  </si>
  <si>
    <t>IR</t>
  </si>
  <si>
    <t>Roblox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</si>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</sst>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8" xfId="0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4" fillId="0" borderId="0" xfId="0" applyFont="1"/>
    <xf numFmtId="165" fontId="2" fillId="0" borderId="0" xfId="0" applyNumberFormat="1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2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7" fillId="0" borderId="0" xfId="0" applyFont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6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19050</xdr:rowOff>
    </xdr:from>
    <xdr:to>
      <xdr:col>8</xdr:col>
      <xdr:colOff>19050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015917-6244-4E7A-8608-90A8FE9A2734}"/>
            </a:ext>
          </a:extLst>
        </xdr:cNvPr>
        <xdr:cNvCxnSpPr/>
      </xdr:nvCxnSpPr>
      <xdr:spPr>
        <a:xfrm>
          <a:off x="6391275" y="19050"/>
          <a:ext cx="0" cy="10972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0</xdr:row>
      <xdr:rowOff>19050</xdr:rowOff>
    </xdr:from>
    <xdr:to>
      <xdr:col>14</xdr:col>
      <xdr:colOff>28575</xdr:colOff>
      <xdr:row>60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1BE4F4-60BF-4C15-A5B4-ACB39AB6A7C3}"/>
            </a:ext>
          </a:extLst>
        </xdr:cNvPr>
        <xdr:cNvCxnSpPr/>
      </xdr:nvCxnSpPr>
      <xdr:spPr>
        <a:xfrm>
          <a:off x="10058400" y="19050"/>
          <a:ext cx="0" cy="11029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18rn0p25nwr6d.cloudfront.net/CIK-0001810806/8e4c85c4-2074-4911-a659-1467945226f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023B-8E8D-4DD9-8B67-9E53DD821B70}">
  <dimension ref="B2:I31"/>
  <sheetViews>
    <sheetView tabSelected="1" topLeftCell="A16" workbookViewId="0">
      <selection activeCell="C28" sqref="C28"/>
    </sheetView>
  </sheetViews>
  <sheetFormatPr defaultColWidth="9.140625" defaultRowHeight="12.75" x14ac:dyDescent="0.2"/>
  <cols>
    <col min="1" max="16384" width="9.140625" style="1"/>
  </cols>
  <sheetData>
    <row r="2" spans="2:9" ht="15" x14ac:dyDescent="0.25">
      <c r="B2" s="13" t="s">
        <v>0</v>
      </c>
    </row>
    <row r="3" spans="2:9" x14ac:dyDescent="0.2">
      <c r="B3" s="2" t="s">
        <v>1</v>
      </c>
    </row>
    <row r="5" spans="2:9" x14ac:dyDescent="0.2">
      <c r="B5" s="33" t="s">
        <v>2</v>
      </c>
      <c r="C5" s="34"/>
      <c r="D5" s="35"/>
      <c r="G5" s="33" t="s">
        <v>88</v>
      </c>
      <c r="H5" s="34"/>
      <c r="I5" s="35"/>
    </row>
    <row r="6" spans="2:9" x14ac:dyDescent="0.2">
      <c r="B6" s="3" t="s">
        <v>3</v>
      </c>
      <c r="C6" s="4">
        <v>33.43</v>
      </c>
      <c r="D6" s="5"/>
      <c r="G6" s="46" t="s">
        <v>89</v>
      </c>
      <c r="H6" s="36"/>
      <c r="I6" s="37"/>
    </row>
    <row r="7" spans="2:9" x14ac:dyDescent="0.2">
      <c r="B7" s="3" t="s">
        <v>4</v>
      </c>
      <c r="C7" s="14">
        <v>296.01300300000003</v>
      </c>
      <c r="D7" s="15" t="s">
        <v>19</v>
      </c>
      <c r="G7" s="46" t="s">
        <v>90</v>
      </c>
      <c r="H7" s="36"/>
      <c r="I7" s="37"/>
    </row>
    <row r="8" spans="2:9" x14ac:dyDescent="0.2">
      <c r="B8" s="3" t="s">
        <v>5</v>
      </c>
      <c r="C8" s="8">
        <f>C6*C7</f>
        <v>9895.7146902900004</v>
      </c>
      <c r="D8" s="15"/>
      <c r="G8" s="46" t="s">
        <v>91</v>
      </c>
      <c r="H8" s="36"/>
      <c r="I8" s="37"/>
    </row>
    <row r="9" spans="2:9" x14ac:dyDescent="0.2">
      <c r="B9" s="3" t="s">
        <v>6</v>
      </c>
      <c r="C9" s="8">
        <f>1152.014+656.581</f>
        <v>1808.5949999999998</v>
      </c>
      <c r="D9" s="15" t="s">
        <v>19</v>
      </c>
      <c r="G9" s="47" t="s">
        <v>92</v>
      </c>
      <c r="H9" s="38"/>
      <c r="I9" s="39"/>
    </row>
    <row r="10" spans="2:9" x14ac:dyDescent="0.2">
      <c r="B10" s="3" t="s">
        <v>7</v>
      </c>
      <c r="C10" s="8">
        <f>1704.145+630.26</f>
        <v>2334.4049999999997</v>
      </c>
      <c r="D10" s="15" t="s">
        <v>19</v>
      </c>
    </row>
    <row r="11" spans="2:9" x14ac:dyDescent="0.2">
      <c r="B11" s="3" t="s">
        <v>8</v>
      </c>
      <c r="C11" s="8">
        <f>C9-C10</f>
        <v>-525.80999999999995</v>
      </c>
      <c r="D11" s="15" t="s">
        <v>19</v>
      </c>
    </row>
    <row r="12" spans="2:9" x14ac:dyDescent="0.2">
      <c r="B12" s="6" t="s">
        <v>9</v>
      </c>
      <c r="C12" s="9">
        <f>C8-C11</f>
        <v>10421.52469029</v>
      </c>
      <c r="D12" s="7"/>
    </row>
    <row r="15" spans="2:9" x14ac:dyDescent="0.2">
      <c r="B15" s="33" t="s">
        <v>10</v>
      </c>
      <c r="C15" s="34"/>
      <c r="D15" s="35"/>
      <c r="G15" s="33" t="s">
        <v>85</v>
      </c>
      <c r="H15" s="34"/>
      <c r="I15" s="35"/>
    </row>
    <row r="16" spans="2:9" x14ac:dyDescent="0.2">
      <c r="B16" s="12" t="s">
        <v>11</v>
      </c>
      <c r="C16" s="36" t="s">
        <v>12</v>
      </c>
      <c r="D16" s="37"/>
      <c r="G16" s="40" t="s">
        <v>87</v>
      </c>
      <c r="H16" s="41"/>
      <c r="I16" s="42"/>
    </row>
    <row r="17" spans="2:9" x14ac:dyDescent="0.2">
      <c r="B17" s="10" t="s">
        <v>13</v>
      </c>
      <c r="C17" s="36" t="s">
        <v>14</v>
      </c>
      <c r="D17" s="37"/>
      <c r="G17" s="40" t="s">
        <v>86</v>
      </c>
      <c r="H17" s="41"/>
      <c r="I17" s="42"/>
    </row>
    <row r="18" spans="2:9" x14ac:dyDescent="0.2">
      <c r="B18" s="11"/>
      <c r="C18" s="38"/>
      <c r="D18" s="39"/>
      <c r="G18" s="43" t="s">
        <v>101</v>
      </c>
      <c r="H18" s="44"/>
      <c r="I18" s="45"/>
    </row>
    <row r="21" spans="2:9" x14ac:dyDescent="0.2">
      <c r="B21" s="33" t="s">
        <v>98</v>
      </c>
      <c r="C21" s="34"/>
      <c r="D21" s="35"/>
    </row>
    <row r="22" spans="2:9" x14ac:dyDescent="0.2">
      <c r="B22" s="48"/>
      <c r="C22" s="23"/>
      <c r="D22" s="24"/>
    </row>
    <row r="23" spans="2:9" x14ac:dyDescent="0.2">
      <c r="B23" s="48"/>
      <c r="C23" s="23"/>
      <c r="D23" s="24"/>
    </row>
    <row r="24" spans="2:9" x14ac:dyDescent="0.2">
      <c r="B24" s="48"/>
      <c r="C24" s="23"/>
      <c r="D24" s="24"/>
    </row>
    <row r="25" spans="2:9" x14ac:dyDescent="0.2">
      <c r="B25" s="48"/>
      <c r="C25" s="23"/>
      <c r="D25" s="24"/>
    </row>
    <row r="26" spans="2:9" x14ac:dyDescent="0.2">
      <c r="B26" s="48" t="s">
        <v>99</v>
      </c>
      <c r="C26" s="25" t="s">
        <v>19</v>
      </c>
      <c r="D26" s="26"/>
    </row>
    <row r="27" spans="2:9" x14ac:dyDescent="0.2">
      <c r="B27" s="49" t="s">
        <v>100</v>
      </c>
      <c r="C27" s="44" t="s">
        <v>102</v>
      </c>
      <c r="D27" s="45"/>
    </row>
    <row r="30" spans="2:9" x14ac:dyDescent="0.2">
      <c r="B30" s="31" t="s">
        <v>96</v>
      </c>
      <c r="C30" s="31"/>
      <c r="D30" s="31"/>
    </row>
    <row r="31" spans="2:9" x14ac:dyDescent="0.2">
      <c r="B31" s="30" t="s">
        <v>97</v>
      </c>
      <c r="C31" s="32">
        <f>C6/'Financial Model'!H59</f>
        <v>4.1656342548415806</v>
      </c>
      <c r="D31" s="32"/>
    </row>
  </sheetData>
  <mergeCells count="18">
    <mergeCell ref="B5:D5"/>
    <mergeCell ref="G5:I5"/>
    <mergeCell ref="B21:D21"/>
    <mergeCell ref="C27:D27"/>
    <mergeCell ref="G15:I15"/>
    <mergeCell ref="G16:I16"/>
    <mergeCell ref="G18:I18"/>
    <mergeCell ref="G17:I17"/>
    <mergeCell ref="G6:I6"/>
    <mergeCell ref="G7:I7"/>
    <mergeCell ref="G8:I8"/>
    <mergeCell ref="G9:I9"/>
    <mergeCell ref="B30:D30"/>
    <mergeCell ref="C31:D31"/>
    <mergeCell ref="B15:D15"/>
    <mergeCell ref="C16:D16"/>
    <mergeCell ref="C17:D17"/>
    <mergeCell ref="C18:D18"/>
  </mergeCells>
  <pageMargins left="0.7" right="0.7" top="0.75" bottom="0.75" header="0.3" footer="0.3"/>
  <pageSetup paperSize="25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713-6FB6-42FB-B1D6-8C35788D1E1A}">
  <dimension ref="A1:AB59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81" sqref="B81"/>
    </sheetView>
  </sheetViews>
  <sheetFormatPr defaultColWidth="9.140625" defaultRowHeight="12.75" x14ac:dyDescent="0.2"/>
  <cols>
    <col min="1" max="1" width="4.5703125" style="1" customWidth="1"/>
    <col min="2" max="2" width="19.42578125" style="1" bestFit="1" customWidth="1"/>
    <col min="3" max="3" width="9.140625" style="1"/>
    <col min="4" max="4" width="11.28515625" style="1" bestFit="1" customWidth="1"/>
    <col min="5" max="7" width="9.140625" style="1"/>
    <col min="8" max="8" width="9.85546875" style="1" bestFit="1" customWidth="1"/>
    <col min="9" max="9" width="8.85546875" style="1" customWidth="1"/>
    <col min="10" max="16384" width="9.140625" style="1"/>
  </cols>
  <sheetData>
    <row r="1" spans="1:28" s="17" customFormat="1" x14ac:dyDescent="0.2">
      <c r="A1" s="1"/>
      <c r="B1" s="16"/>
      <c r="D1" s="17" t="s">
        <v>15</v>
      </c>
      <c r="E1" s="17" t="s">
        <v>16</v>
      </c>
      <c r="F1" s="17" t="s">
        <v>17</v>
      </c>
      <c r="G1" s="17" t="s">
        <v>18</v>
      </c>
      <c r="H1" s="18" t="s">
        <v>19</v>
      </c>
      <c r="I1" s="17" t="s">
        <v>20</v>
      </c>
      <c r="J1" s="17" t="s">
        <v>45</v>
      </c>
      <c r="M1" s="17" t="s">
        <v>21</v>
      </c>
      <c r="N1" s="17" t="s">
        <v>22</v>
      </c>
      <c r="O1" s="17" t="s">
        <v>23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</row>
    <row r="2" spans="1:28" s="29" customFormat="1" x14ac:dyDescent="0.2">
      <c r="A2" s="28"/>
      <c r="B2" s="27"/>
      <c r="D2" s="29" t="s">
        <v>83</v>
      </c>
      <c r="H2" s="29" t="s">
        <v>44</v>
      </c>
    </row>
    <row r="3" spans="1:28" s="2" customFormat="1" x14ac:dyDescent="0.2">
      <c r="A3" s="20"/>
      <c r="B3" s="2" t="s">
        <v>24</v>
      </c>
      <c r="D3" s="19">
        <v>234.77199999999999</v>
      </c>
      <c r="H3" s="19">
        <v>320.12599999999998</v>
      </c>
    </row>
    <row r="4" spans="1:28" x14ac:dyDescent="0.2">
      <c r="B4" s="1" t="s">
        <v>25</v>
      </c>
      <c r="D4" s="20">
        <v>58.734000000000002</v>
      </c>
      <c r="H4" s="20">
        <v>93.832999999999998</v>
      </c>
    </row>
    <row r="5" spans="1:28" s="2" customFormat="1" x14ac:dyDescent="0.2">
      <c r="A5" s="1"/>
      <c r="B5" s="2" t="s">
        <v>26</v>
      </c>
      <c r="D5" s="19">
        <f>D3-D4</f>
        <v>176.03799999999998</v>
      </c>
      <c r="H5" s="19">
        <f>H3-H4</f>
        <v>226.29299999999998</v>
      </c>
    </row>
    <row r="6" spans="1:28" x14ac:dyDescent="0.2">
      <c r="B6" s="1" t="s">
        <v>27</v>
      </c>
      <c r="D6" s="20">
        <v>154.01499999999999</v>
      </c>
      <c r="H6" s="20">
        <v>221.04</v>
      </c>
    </row>
    <row r="7" spans="1:28" x14ac:dyDescent="0.2">
      <c r="B7" s="1" t="s">
        <v>28</v>
      </c>
      <c r="D7" s="20">
        <v>69.793000000000006</v>
      </c>
      <c r="H7" s="20">
        <v>103.93899999999999</v>
      </c>
    </row>
    <row r="8" spans="1:28" x14ac:dyDescent="0.2">
      <c r="B8" s="1" t="s">
        <v>29</v>
      </c>
      <c r="D8" s="20">
        <v>63.131999999999998</v>
      </c>
      <c r="H8" s="20">
        <v>72.474999999999994</v>
      </c>
    </row>
    <row r="9" spans="1:28" x14ac:dyDescent="0.2">
      <c r="B9" s="1" t="s">
        <v>30</v>
      </c>
      <c r="D9" s="20">
        <f>SUM(D6:D8)</f>
        <v>286.94</v>
      </c>
      <c r="H9" s="20">
        <f>SUM(H6:H8)</f>
        <v>397.45399999999995</v>
      </c>
    </row>
    <row r="10" spans="1:28" s="2" customFormat="1" x14ac:dyDescent="0.2">
      <c r="A10" s="1"/>
      <c r="B10" s="2" t="s">
        <v>31</v>
      </c>
      <c r="D10" s="19">
        <f>D5-D9</f>
        <v>-110.90200000000002</v>
      </c>
      <c r="H10" s="19">
        <f>H5-H9</f>
        <v>-171.16099999999997</v>
      </c>
    </row>
    <row r="11" spans="1:28" x14ac:dyDescent="0.2">
      <c r="B11" s="1" t="s">
        <v>32</v>
      </c>
      <c r="D11" s="20">
        <v>0.115</v>
      </c>
      <c r="H11" s="20">
        <v>1.111</v>
      </c>
    </row>
    <row r="12" spans="1:28" x14ac:dyDescent="0.2">
      <c r="B12" s="1" t="s">
        <v>33</v>
      </c>
      <c r="D12" s="20">
        <v>1.5649999999999999</v>
      </c>
      <c r="H12" s="20">
        <v>0.94099999999999995</v>
      </c>
    </row>
    <row r="13" spans="1:28" s="2" customFormat="1" x14ac:dyDescent="0.2">
      <c r="A13" s="1"/>
      <c r="B13" s="2" t="s">
        <v>34</v>
      </c>
      <c r="D13" s="19">
        <f>D10-D11+D12</f>
        <v>-109.45200000000001</v>
      </c>
      <c r="H13" s="19">
        <f>H10-H11+H12</f>
        <v>-171.33099999999996</v>
      </c>
    </row>
    <row r="14" spans="1:28" x14ac:dyDescent="0.2">
      <c r="B14" s="1" t="s">
        <v>35</v>
      </c>
      <c r="D14" s="20">
        <v>-1.992</v>
      </c>
      <c r="H14" s="20">
        <v>6.2240000000000002</v>
      </c>
    </row>
    <row r="15" spans="1:28" s="2" customFormat="1" x14ac:dyDescent="0.2">
      <c r="A15" s="1"/>
      <c r="B15" s="2" t="s">
        <v>37</v>
      </c>
      <c r="D15" s="19">
        <f>D13-D14</f>
        <v>-107.46000000000001</v>
      </c>
      <c r="H15" s="19">
        <f>H13-H14</f>
        <v>-177.55499999999995</v>
      </c>
    </row>
    <row r="16" spans="1:28" x14ac:dyDescent="0.2">
      <c r="B16" s="1" t="s">
        <v>36</v>
      </c>
      <c r="D16" s="20">
        <f>D15/D17</f>
        <v>-0.38925192343915271</v>
      </c>
      <c r="H16" s="20">
        <f>H15/H17</f>
        <v>-0.60322890796728945</v>
      </c>
    </row>
    <row r="17" spans="1:11" x14ac:dyDescent="0.2">
      <c r="B17" s="1" t="s">
        <v>4</v>
      </c>
      <c r="D17" s="20">
        <v>276.06799999999998</v>
      </c>
      <c r="E17" s="20"/>
      <c r="F17" s="20"/>
      <c r="G17" s="20"/>
      <c r="H17" s="20">
        <v>294.34100000000001</v>
      </c>
    </row>
    <row r="19" spans="1:11" x14ac:dyDescent="0.2">
      <c r="B19" s="1" t="s">
        <v>38</v>
      </c>
      <c r="D19" s="21">
        <f>D5/D3</f>
        <v>0.74982536247934162</v>
      </c>
      <c r="H19" s="21">
        <f>H5/H3</f>
        <v>0.70688728813029866</v>
      </c>
    </row>
    <row r="20" spans="1:11" x14ac:dyDescent="0.2">
      <c r="B20" s="1" t="s">
        <v>39</v>
      </c>
      <c r="D20" s="21">
        <f>D10/D3</f>
        <v>-0.47238171502564197</v>
      </c>
      <c r="H20" s="21">
        <f>H10/H3</f>
        <v>-0.53466759963264465</v>
      </c>
    </row>
    <row r="21" spans="1:11" x14ac:dyDescent="0.2">
      <c r="B21" s="1" t="s">
        <v>40</v>
      </c>
      <c r="D21" s="21">
        <f>D15/D3</f>
        <v>-0.45772068219378809</v>
      </c>
      <c r="H21" s="21">
        <f>H15/H3</f>
        <v>-0.55464098511211202</v>
      </c>
    </row>
    <row r="22" spans="1:11" x14ac:dyDescent="0.2">
      <c r="B22" s="1" t="s">
        <v>41</v>
      </c>
      <c r="D22" s="21">
        <f>D14/D3</f>
        <v>-8.4848278329613409E-3</v>
      </c>
      <c r="H22" s="21">
        <f>H14/H3</f>
        <v>1.9442344576822878E-2</v>
      </c>
    </row>
    <row r="24" spans="1:11" x14ac:dyDescent="0.2">
      <c r="B24" s="1" t="s">
        <v>42</v>
      </c>
      <c r="H24" s="21">
        <f>H3/D3-1</f>
        <v>0.36356124239687859</v>
      </c>
    </row>
    <row r="25" spans="1:11" x14ac:dyDescent="0.2">
      <c r="B25" s="1" t="s">
        <v>43</v>
      </c>
    </row>
    <row r="26" spans="1:11" x14ac:dyDescent="0.2">
      <c r="K26" s="1" t="s">
        <v>93</v>
      </c>
    </row>
    <row r="28" spans="1:11" x14ac:dyDescent="0.2">
      <c r="A28" s="2"/>
      <c r="B28" s="22" t="s">
        <v>59</v>
      </c>
    </row>
    <row r="29" spans="1:11" x14ac:dyDescent="0.2">
      <c r="A29" s="2"/>
      <c r="B29" s="1" t="s">
        <v>6</v>
      </c>
      <c r="H29" s="20">
        <v>1152.0139999999999</v>
      </c>
    </row>
    <row r="30" spans="1:11" x14ac:dyDescent="0.2">
      <c r="A30" s="2"/>
      <c r="B30" s="1" t="s">
        <v>60</v>
      </c>
      <c r="H30" s="20">
        <v>656.58100000000002</v>
      </c>
    </row>
    <row r="31" spans="1:11" x14ac:dyDescent="0.2">
      <c r="A31" s="2"/>
      <c r="B31" s="1" t="s">
        <v>61</v>
      </c>
      <c r="H31" s="20">
        <v>332.95800000000003</v>
      </c>
    </row>
    <row r="32" spans="1:11" x14ac:dyDescent="0.2">
      <c r="A32" s="2"/>
      <c r="B32" s="1" t="s">
        <v>62</v>
      </c>
      <c r="H32" s="20">
        <v>48.734000000000002</v>
      </c>
    </row>
    <row r="33" spans="1:8" x14ac:dyDescent="0.2">
      <c r="B33" s="1" t="s">
        <v>63</v>
      </c>
      <c r="H33" s="20">
        <v>33.909999999999997</v>
      </c>
    </row>
    <row r="34" spans="1:8" x14ac:dyDescent="0.2">
      <c r="B34" s="1" t="s">
        <v>64</v>
      </c>
      <c r="H34" s="20">
        <f>SUM(H29:H33)</f>
        <v>2224.1969999999997</v>
      </c>
    </row>
    <row r="35" spans="1:8" x14ac:dyDescent="0.2">
      <c r="B35" s="1" t="s">
        <v>84</v>
      </c>
      <c r="H35" s="20">
        <v>110.17</v>
      </c>
    </row>
    <row r="36" spans="1:8" x14ac:dyDescent="0.2">
      <c r="A36" s="2"/>
      <c r="B36" s="1" t="s">
        <v>65</v>
      </c>
      <c r="H36" s="20">
        <v>101.486</v>
      </c>
    </row>
    <row r="37" spans="1:8" x14ac:dyDescent="0.2">
      <c r="B37" s="1" t="s">
        <v>66</v>
      </c>
      <c r="H37" s="20">
        <f>1657.817+789.144</f>
        <v>2446.9610000000002</v>
      </c>
    </row>
    <row r="38" spans="1:8" x14ac:dyDescent="0.2">
      <c r="B38" s="1" t="s">
        <v>67</v>
      </c>
      <c r="H38" s="20">
        <v>10.678000000000001</v>
      </c>
    </row>
    <row r="39" spans="1:8" x14ac:dyDescent="0.2">
      <c r="B39" s="1" t="s">
        <v>68</v>
      </c>
      <c r="H39" s="20">
        <v>53.167999999999999</v>
      </c>
    </row>
    <row r="40" spans="1:8" x14ac:dyDescent="0.2">
      <c r="B40" s="1" t="s">
        <v>69</v>
      </c>
      <c r="H40" s="20">
        <f>H34+H35+H36+H37+H38+H39</f>
        <v>4946.66</v>
      </c>
    </row>
    <row r="41" spans="1:8" x14ac:dyDescent="0.2">
      <c r="H41" s="20"/>
    </row>
    <row r="42" spans="1:8" x14ac:dyDescent="0.2">
      <c r="B42" s="1" t="s">
        <v>70</v>
      </c>
      <c r="H42" s="20">
        <v>13.005000000000001</v>
      </c>
    </row>
    <row r="43" spans="1:8" x14ac:dyDescent="0.2">
      <c r="B43" s="1" t="s">
        <v>71</v>
      </c>
      <c r="H43" s="20">
        <v>121.976</v>
      </c>
    </row>
    <row r="44" spans="1:8" x14ac:dyDescent="0.2">
      <c r="B44" s="1" t="s">
        <v>72</v>
      </c>
      <c r="H44" s="20">
        <v>213.857</v>
      </c>
    </row>
    <row r="45" spans="1:8" x14ac:dyDescent="0.2">
      <c r="B45" s="1" t="s">
        <v>35</v>
      </c>
      <c r="H45" s="20">
        <v>54.74</v>
      </c>
    </row>
    <row r="46" spans="1:8" x14ac:dyDescent="0.2">
      <c r="B46" s="1" t="s">
        <v>73</v>
      </c>
      <c r="H46" s="20">
        <v>200.21799999999999</v>
      </c>
    </row>
    <row r="47" spans="1:8" x14ac:dyDescent="0.2">
      <c r="B47" s="1" t="s">
        <v>74</v>
      </c>
      <c r="H47" s="20">
        <v>26.463999999999999</v>
      </c>
    </row>
    <row r="48" spans="1:8" x14ac:dyDescent="0.2">
      <c r="B48" s="1" t="s">
        <v>75</v>
      </c>
      <c r="H48" s="20">
        <f>SUM(H42:H47)</f>
        <v>630.26</v>
      </c>
    </row>
    <row r="49" spans="1:8" x14ac:dyDescent="0.2">
      <c r="B49" s="1" t="s">
        <v>76</v>
      </c>
      <c r="H49" s="20">
        <v>1704.145</v>
      </c>
    </row>
    <row r="50" spans="1:8" x14ac:dyDescent="0.2">
      <c r="B50" s="1" t="s">
        <v>77</v>
      </c>
      <c r="H50" s="20">
        <v>145.67599999999999</v>
      </c>
    </row>
    <row r="51" spans="1:8" x14ac:dyDescent="0.2">
      <c r="B51" s="1" t="s">
        <v>78</v>
      </c>
      <c r="H51" s="20">
        <v>94.34</v>
      </c>
    </row>
    <row r="52" spans="1:8" x14ac:dyDescent="0.2">
      <c r="B52" s="1" t="s">
        <v>79</v>
      </c>
      <c r="H52" s="20">
        <v>10.097</v>
      </c>
    </row>
    <row r="53" spans="1:8" x14ac:dyDescent="0.2">
      <c r="A53" s="2"/>
      <c r="B53" s="1" t="s">
        <v>80</v>
      </c>
      <c r="H53" s="20">
        <f>H48+H49+H50+H51+H52</f>
        <v>2584.518</v>
      </c>
    </row>
    <row r="54" spans="1:8" x14ac:dyDescent="0.2">
      <c r="H54" s="20"/>
    </row>
    <row r="55" spans="1:8" x14ac:dyDescent="0.2">
      <c r="B55" s="1" t="s">
        <v>81</v>
      </c>
      <c r="H55" s="20">
        <v>2362.1419999999998</v>
      </c>
    </row>
    <row r="56" spans="1:8" x14ac:dyDescent="0.2">
      <c r="B56" s="1" t="s">
        <v>82</v>
      </c>
      <c r="H56" s="20">
        <f>H55+H53</f>
        <v>4946.66</v>
      </c>
    </row>
    <row r="58" spans="1:8" x14ac:dyDescent="0.2">
      <c r="B58" s="1" t="s">
        <v>94</v>
      </c>
      <c r="H58" s="20">
        <f>H40-H53</f>
        <v>2362.1419999999998</v>
      </c>
    </row>
    <row r="59" spans="1:8" x14ac:dyDescent="0.2">
      <c r="B59" s="1" t="s">
        <v>95</v>
      </c>
      <c r="H59" s="1">
        <f>H58/H17</f>
        <v>8.0251884718744577</v>
      </c>
    </row>
  </sheetData>
  <hyperlinks>
    <hyperlink ref="H1" r:id="rId1" display="Q222" xr:uid="{EC900D29-AD84-48DA-A260-D53955B7967A}"/>
  </hyperlinks>
  <pageMargins left="0.7" right="0.7" top="0.75" bottom="0.75" header="0.3" footer="0.3"/>
  <pageSetup paperSize="259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2022-07-02T19:36:55Z</dcterms:created>
  <dcterms:modified xsi:type="dcterms:W3CDTF">2023-01-31T14:32:22Z</dcterms:modified>
</cp:coreProperties>
</file>