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3DF8019-D7FD-4CD7-A113-39CD4F5BADC3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AR52" i="1" l="1"/>
  <c r="AQ52" i="1"/>
  <c r="AP52" i="1"/>
  <c r="L52" i="1"/>
  <c r="K52" i="1"/>
  <c r="I52" i="1"/>
  <c r="J52" i="1"/>
  <c r="H52" i="1"/>
  <c r="G52" i="1"/>
  <c r="F52" i="1"/>
  <c r="AR51" i="1" l="1"/>
  <c r="AQ51" i="1"/>
  <c r="AP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L7" i="1" l="1"/>
  <c r="AK7" i="1"/>
  <c r="AJ7" i="1"/>
  <c r="AH5" i="1" l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T19" i="1" l="1"/>
  <c r="Q19" i="1"/>
  <c r="G19" i="1"/>
  <c r="I19" i="1" l="1"/>
  <c r="R19" i="1" l="1"/>
  <c r="H19" i="1"/>
  <c r="Y19" i="1"/>
  <c r="S19" i="1" l="1"/>
  <c r="J19" i="1"/>
  <c r="W19" i="1" l="1"/>
  <c r="N19" i="1" l="1"/>
  <c r="M19" i="1"/>
</calcChain>
</file>

<file path=xl/sharedStrings.xml><?xml version="1.0" encoding="utf-8"?>
<sst xmlns="http://schemas.openxmlformats.org/spreadsheetml/2006/main" count="237" uniqueCount="162">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</sst>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207.67</v>
          </cell>
        </row>
        <row r="7">
          <cell r="C7">
            <v>69.525238000000002</v>
          </cell>
        </row>
        <row r="8">
          <cell r="C8">
            <v>14438.30617546</v>
          </cell>
        </row>
        <row r="11">
          <cell r="C11">
            <v>696.75</v>
          </cell>
        </row>
        <row r="12">
          <cell r="C12">
            <v>13741.55617546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FQ423</v>
          </cell>
          <cell r="D28">
            <v>44994</v>
          </cell>
        </row>
        <row r="33">
          <cell r="C33">
            <v>19.524205519696878</v>
          </cell>
        </row>
        <row r="34">
          <cell r="C34">
            <v>11.244436447042149</v>
          </cell>
        </row>
        <row r="35">
          <cell r="C35">
            <v>10.701813164278372</v>
          </cell>
        </row>
        <row r="37">
          <cell r="C37">
            <v>-39.784701056346599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175.28977476034504</v>
          </cell>
        </row>
        <row r="29">
          <cell r="AJ29">
            <v>0.72796486090775991</v>
          </cell>
          <cell r="AV29">
            <v>-0.15592153531879882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8156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39.229999999999997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23610.92857</v>
          </cell>
          <cell r="G8">
            <v>2004</v>
          </cell>
        </row>
        <row r="10">
          <cell r="G10">
            <v>2128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21622.438570000002</v>
          </cell>
        </row>
        <row r="16">
          <cell r="G16">
            <v>77.403998131362243</v>
          </cell>
        </row>
        <row r="17">
          <cell r="G17">
            <v>10.611405292999896</v>
          </cell>
        </row>
        <row r="18">
          <cell r="G18">
            <v>-25.043163552931144</v>
          </cell>
        </row>
        <row r="19">
          <cell r="G19">
            <v>9.7177228082759441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0.63425105324440678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71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6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7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172.36609999999999</v>
      </c>
      <c r="G4" s="19">
        <f>[1]Main!$C$7</f>
        <v>69.525238000000002</v>
      </c>
      <c r="H4" s="17">
        <f>[1]Main!$C$8*F57</f>
        <v>11983.794125631799</v>
      </c>
      <c r="I4" s="17">
        <f>[1]Main!$C$11*F57</f>
        <v>578.30250000000001</v>
      </c>
      <c r="J4" s="17">
        <f>[1]Main!$C$12*F57</f>
        <v>11405.491625631799</v>
      </c>
      <c r="K4" s="5" t="str">
        <f>[1]Main!$C$28</f>
        <v>FQ423</v>
      </c>
      <c r="L4" s="8">
        <f>[1]Main!$D$28</f>
        <v>44994</v>
      </c>
      <c r="M4" s="26">
        <f>'[1]Financial Model'!$AV$27*F57</f>
        <v>145.49051305108637</v>
      </c>
      <c r="N4" s="31">
        <f>'[1]Financial Model'!$AV$29</f>
        <v>-0.15592153531879882</v>
      </c>
      <c r="O4" s="31">
        <f>'[1]Financial Model'!$AV$23</f>
        <v>0.08</v>
      </c>
      <c r="P4" s="8"/>
      <c r="Q4" s="21">
        <f>[1]Main!$C$33</f>
        <v>19.524205519696878</v>
      </c>
      <c r="R4" s="21">
        <f>[1]Main!$C$34</f>
        <v>11.244436447042149</v>
      </c>
      <c r="S4" s="21">
        <f>[1]Main!$C$35</f>
        <v>10.701813164278372</v>
      </c>
      <c r="T4" s="21">
        <f>[1]Main!$C$33</f>
        <v>19.524205519696878</v>
      </c>
      <c r="U4" s="21">
        <f>[1]Main!$C$37</f>
        <v>-39.784701056346599</v>
      </c>
      <c r="V4" s="8"/>
      <c r="W4" s="23">
        <f>'[1]Financial Model'!$AJ$21*$F$57</f>
        <v>-286.68034000000011</v>
      </c>
      <c r="X4" s="23">
        <f>'[1]Financial Model'!$AI$21*F57</f>
        <v>-254.69877999999997</v>
      </c>
      <c r="Y4" s="23">
        <f>'[1]Financial Model'!$AH$15*F57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6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61.834999999999994</v>
      </c>
      <c r="G7" s="17">
        <f>[3]Main!$C$7</f>
        <v>185.12070199999999</v>
      </c>
      <c r="H7" s="17">
        <f>[3]Main!$C$8*$F$57</f>
        <v>11446.938608169999</v>
      </c>
      <c r="I7" s="17">
        <f>[3]Main!$C$11*F57</f>
        <v>2611.5095099999994</v>
      </c>
      <c r="J7" s="17">
        <f>[3]Main!$C$12*F57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Model'!$AP$30*F57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Model'!$AC$18*F57</f>
        <v>-1042.6003499999997</v>
      </c>
      <c r="X7" s="23">
        <f>'[3]Financial Model'!$AB$18*$F$57</f>
        <v>-788.41700000000003</v>
      </c>
      <c r="Y7" s="23">
        <f>'[3]Financial Model'!$AA$18*$F$57</f>
        <v>-407.51256999999981</v>
      </c>
      <c r="Z7" s="23">
        <f>'[3]Financial Model'!$Z$18*$F$57</f>
        <v>-254.86228999999994</v>
      </c>
      <c r="AA7" s="23">
        <f>'[3]Financial Model'!$Y$18*F57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36">
        <f>[3]Main!$C$26</f>
        <v>8156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6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32.560899999999997</v>
      </c>
      <c r="G19" s="17">
        <f>[5]Main!$C$7</f>
        <v>601.85900000000004</v>
      </c>
      <c r="H19" s="17">
        <f>[5]Main!$C$8*F57</f>
        <v>19597.070713099998</v>
      </c>
      <c r="I19" s="17">
        <f>[5]Main!$C$11*F57</f>
        <v>1650.4467000000002</v>
      </c>
      <c r="J19" s="17">
        <f>[5]Main!$C$12*F57</f>
        <v>17946.624013100001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0.63425105324440678</v>
      </c>
      <c r="O19" s="31">
        <f>'[5]Financial Model'!$AP$22</f>
        <v>0.09</v>
      </c>
      <c r="Q19" s="21">
        <f>[5]Main!$G$16</f>
        <v>77.403998131362243</v>
      </c>
      <c r="R19" s="21">
        <f>[5]Main!$G$17</f>
        <v>10.611405292999896</v>
      </c>
      <c r="S19" s="21">
        <f>[5]Main!$G$19</f>
        <v>9.7177228082759441</v>
      </c>
      <c r="T19" s="21">
        <f>[5]Main!$G$18</f>
        <v>-25.043163552931144</v>
      </c>
      <c r="W19" s="23">
        <f>'[5]Financial Model'!$X$18*F57</f>
        <v>-775.78689000000008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36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40.006</v>
      </c>
      <c r="G22" s="17">
        <f>[7]Main!$C$7</f>
        <v>1273.338804</v>
      </c>
      <c r="H22" s="17">
        <f>[7]Main!$C$8*F57</f>
        <v>50941.192192823997</v>
      </c>
      <c r="I22" s="17">
        <f>[7]Main!$C$11*F57</f>
        <v>3435.8995399999999</v>
      </c>
      <c r="J22" s="17">
        <f>[7]Main!$C$12*F57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Model'!$AC$20*F57</f>
        <v>-2872.1469399999992</v>
      </c>
      <c r="X22" s="24">
        <f>'[7]Financial Model'!$AB$20*F57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36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37.640499999999996</v>
      </c>
      <c r="G23" s="19">
        <f>[8]Main!$C$7</f>
        <v>541</v>
      </c>
      <c r="H23" s="17">
        <f>[8]Main!$C$8*F57</f>
        <v>20363.5105</v>
      </c>
      <c r="I23" s="17">
        <f>[8]Main!$C$11*F57</f>
        <v>-3396.3599999999997</v>
      </c>
      <c r="J23" s="17">
        <f>[8]Main!$C$12*F57</f>
        <v>23759.870500000001</v>
      </c>
      <c r="K23" s="34" t="str">
        <f>[8]Main!$C$28</f>
        <v>Q422</v>
      </c>
      <c r="L23" s="35">
        <f>[8]Main!$D$28</f>
        <v>44593</v>
      </c>
      <c r="M23" s="26">
        <f>'[8]Financial Model'!$AW$29*$F$57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Model'!$AJ$20*F57</f>
        <v>-1053.0625</v>
      </c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6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1" t="s">
        <v>130</v>
      </c>
      <c r="C46" s="6" t="s">
        <v>128</v>
      </c>
      <c r="G46" s="19"/>
      <c r="H46" s="17"/>
      <c r="W46" s="22"/>
      <c r="AU46" s="5"/>
    </row>
    <row r="47" spans="2:47" x14ac:dyDescent="0.2">
      <c r="B47" s="1" t="s">
        <v>131</v>
      </c>
      <c r="C47" s="6" t="s">
        <v>127</v>
      </c>
      <c r="G47" s="19"/>
      <c r="H47" s="17"/>
      <c r="W47" s="22"/>
      <c r="AU47" s="5"/>
    </row>
    <row r="48" spans="2:47" x14ac:dyDescent="0.2">
      <c r="B48" s="1" t="s">
        <v>132</v>
      </c>
      <c r="C48" s="6" t="s">
        <v>129</v>
      </c>
      <c r="G48" s="19"/>
      <c r="H48" s="17"/>
      <c r="W48" s="22"/>
      <c r="AU48" s="5"/>
    </row>
    <row r="49" spans="2:47" x14ac:dyDescent="0.2">
      <c r="G49" s="19"/>
      <c r="H49" s="17"/>
      <c r="W49" s="22"/>
      <c r="AU49" s="5"/>
    </row>
    <row r="50" spans="2:47" x14ac:dyDescent="0.2">
      <c r="G50" s="19"/>
      <c r="H50" s="17"/>
      <c r="W50" s="22"/>
      <c r="AU50" s="5"/>
    </row>
    <row r="51" spans="2:47" x14ac:dyDescent="0.2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P51" s="5">
        <f>[9]Main!$C$24</f>
        <v>1975</v>
      </c>
      <c r="AQ51" s="5">
        <f>[9]Main!$C$25</f>
        <v>1986</v>
      </c>
      <c r="AR51" s="5" t="str">
        <f>[9]Main!$C$23</f>
        <v>Redmond, WA</v>
      </c>
      <c r="AT51" s="5" t="s">
        <v>156</v>
      </c>
      <c r="AU51" s="5" t="s">
        <v>155</v>
      </c>
    </row>
    <row r="52" spans="2:47" x14ac:dyDescent="0.2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P52" s="5">
        <f>[10]Main!$C$24</f>
        <v>1998</v>
      </c>
      <c r="AQ52" s="5">
        <f>[10]Main!$C$25</f>
        <v>2004</v>
      </c>
      <c r="AR52" s="5" t="str">
        <f>[10]Main!$C$23</f>
        <v>Mountain View, CA</v>
      </c>
      <c r="AT52" s="5" t="s">
        <v>156</v>
      </c>
      <c r="AU52" s="5" t="s">
        <v>158</v>
      </c>
    </row>
    <row r="53" spans="2:47" x14ac:dyDescent="0.2">
      <c r="B53" s="1" t="s">
        <v>152</v>
      </c>
      <c r="E53" s="5" t="s">
        <v>17</v>
      </c>
      <c r="AT53" s="5" t="s">
        <v>116</v>
      </c>
      <c r="AU53" s="5" t="s">
        <v>157</v>
      </c>
    </row>
    <row r="54" spans="2:47" x14ac:dyDescent="0.2">
      <c r="B54" s="1" t="s">
        <v>153</v>
      </c>
      <c r="E54" s="5" t="s">
        <v>17</v>
      </c>
      <c r="AT54" s="5" t="s">
        <v>156</v>
      </c>
      <c r="AU54" s="5" t="s">
        <v>159</v>
      </c>
    </row>
    <row r="56" spans="2:47" x14ac:dyDescent="0.2">
      <c r="E56" s="38" t="s">
        <v>25</v>
      </c>
      <c r="F56" s="39"/>
      <c r="G56" s="9" t="s">
        <v>26</v>
      </c>
    </row>
    <row r="57" spans="2:47" x14ac:dyDescent="0.2">
      <c r="E57" s="10" t="s">
        <v>27</v>
      </c>
      <c r="F57" s="11">
        <v>0.83</v>
      </c>
      <c r="G57" s="12">
        <f>1/F57</f>
        <v>1.2048192771084338</v>
      </c>
    </row>
    <row r="58" spans="2:47" x14ac:dyDescent="0.2">
      <c r="E58" s="13" t="s">
        <v>28</v>
      </c>
      <c r="F58" s="14">
        <v>0.87</v>
      </c>
      <c r="G58" s="15">
        <f>1/F58</f>
        <v>1.1494252873563218</v>
      </c>
    </row>
    <row r="71" spans="1:1" x14ac:dyDescent="0.2">
      <c r="A71" s="1">
        <v>0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2023-03-13T15:48:49Z</dcterms:modified>
</cp:coreProperties>
</file>