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5346D30F-958C-44D4-8A90-039262E7713E}" xr6:coauthVersionLast="47" xr6:coauthVersionMax="47" xr10:uidLastSave="{00000000-0000-0000-0000-000000000000}"/>
  <bookViews>
    <workbookView xWindow="-120" yWindow="-120" windowWidth="29040" windowHeight="15720" activeTab="1" xr2:uid="{47E727E2-A9A8-4982-8579-220A7F2C2C9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2" l="1"/>
  <c r="J44" i="2"/>
  <c r="J43" i="2"/>
  <c r="J42" i="2"/>
  <c r="N45" i="2"/>
  <c r="N44" i="2"/>
  <c r="N43" i="2"/>
  <c r="N42" i="2"/>
  <c r="K40" i="2"/>
  <c r="O40" i="2"/>
  <c r="N39" i="2"/>
  <c r="N38" i="2"/>
  <c r="N37" i="2"/>
  <c r="N36" i="2"/>
  <c r="N35" i="2"/>
  <c r="N34" i="2"/>
  <c r="N33" i="2"/>
  <c r="N32" i="2"/>
  <c r="J26" i="2"/>
  <c r="J28" i="2" s="1"/>
  <c r="J29" i="2" s="1"/>
  <c r="N26" i="2"/>
  <c r="J25" i="2"/>
  <c r="J15" i="2"/>
  <c r="J19" i="2" s="1"/>
  <c r="N15" i="2"/>
  <c r="N19" i="2" s="1"/>
  <c r="J8" i="2"/>
  <c r="J4" i="2"/>
  <c r="N25" i="2"/>
  <c r="N8" i="2"/>
  <c r="N4" i="2"/>
  <c r="K87" i="2"/>
  <c r="O87" i="2"/>
  <c r="N28" i="2" l="1"/>
  <c r="N29" i="2" s="1"/>
  <c r="AB32" i="2" l="1"/>
  <c r="O39" i="2"/>
  <c r="O38" i="2"/>
  <c r="O37" i="2"/>
  <c r="O36" i="2"/>
  <c r="O35" i="2"/>
  <c r="O34" i="2"/>
  <c r="O33" i="2"/>
  <c r="K8" i="2"/>
  <c r="K4" i="2"/>
  <c r="O8" i="2"/>
  <c r="O4" i="2"/>
  <c r="O79" i="2"/>
  <c r="C10" i="1" s="1"/>
  <c r="O78" i="2"/>
  <c r="C9" i="1" s="1"/>
  <c r="O66" i="2"/>
  <c r="O70" i="2" s="1"/>
  <c r="O54" i="2"/>
  <c r="O59" i="2" s="1"/>
  <c r="O32" i="2"/>
  <c r="K25" i="2"/>
  <c r="K15" i="2"/>
  <c r="K19" i="2" s="1"/>
  <c r="K43" i="2" s="1"/>
  <c r="O25" i="2"/>
  <c r="O15" i="2"/>
  <c r="O19" i="2" s="1"/>
  <c r="C8" i="1"/>
  <c r="K42" i="2" l="1"/>
  <c r="O42" i="2"/>
  <c r="O26" i="2"/>
  <c r="O43" i="2"/>
  <c r="O73" i="2"/>
  <c r="O75" i="2"/>
  <c r="O76" i="2" s="1"/>
  <c r="O80" i="2"/>
  <c r="C11" i="1"/>
  <c r="C12" i="1" s="1"/>
  <c r="K26" i="2"/>
  <c r="K28" i="2" l="1"/>
  <c r="K45" i="2"/>
  <c r="O28" i="2"/>
  <c r="O45" i="2"/>
  <c r="O44" i="2" l="1"/>
  <c r="O29" i="2"/>
  <c r="K29" i="2"/>
  <c r="K44" i="2"/>
</calcChain>
</file>

<file path=xl/sharedStrings.xml><?xml version="1.0" encoding="utf-8"?>
<sst xmlns="http://schemas.openxmlformats.org/spreadsheetml/2006/main" count="137" uniqueCount="127">
  <si>
    <t>$STX</t>
  </si>
  <si>
    <t>Seagate Technology Holdings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</si>
  <si>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</si>
  <si>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</si>
  <si>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</si>
  <si>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</si>
  <si>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</si>
  <si>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</si>
  <si>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</si>
  <si>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</si>
  <si>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</si>
  <si>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</si>
  <si>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</si>
  <si>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</si>
  <si>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</si>
  <si>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</si>
  <si>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</si>
  <si>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</si>
  <si>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</si>
  <si>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</si>
  <si>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</si>
  <si>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</si>
  <si>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</si>
  <si>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</si>
  <si>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</si>
  <si>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</si>
  <si>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Key Events</t>
  </si>
  <si>
    <t>Q125</t>
  </si>
  <si>
    <t>Revenue</t>
  </si>
  <si>
    <t>COGS</t>
  </si>
  <si>
    <t>Gross Profit</t>
  </si>
  <si>
    <t>Product Development</t>
  </si>
  <si>
    <t>G&amp;A</t>
  </si>
  <si>
    <t>Restructuring</t>
  </si>
  <si>
    <t>Operating Income</t>
  </si>
  <si>
    <t>Interest Income</t>
  </si>
  <si>
    <t>Interest Expense</t>
  </si>
  <si>
    <t>Net gain IRS</t>
  </si>
  <si>
    <t>Net loss Debt</t>
  </si>
  <si>
    <t>Other, net</t>
  </si>
  <si>
    <t>Net Expenses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</si>
  <si>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</si>
  <si>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</si>
  <si>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</si>
  <si>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</si>
  <si>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</si>
  <si>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</si>
  <si>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</si>
  <si>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</si>
  <si>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</si>
  <si>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</si>
  <si>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Q424</t>
  </si>
  <si>
    <t>Q324</t>
  </si>
  <si>
    <t>Q224</t>
  </si>
  <si>
    <t>Q124</t>
  </si>
  <si>
    <t>Balance Sheet</t>
  </si>
  <si>
    <t>A/R</t>
  </si>
  <si>
    <t>Inventories, net</t>
  </si>
  <si>
    <t>OCA</t>
  </si>
  <si>
    <t>TCA</t>
  </si>
  <si>
    <t>PP&amp;E</t>
  </si>
  <si>
    <t>Goodwill</t>
  </si>
  <si>
    <t>Deferred Taxes</t>
  </si>
  <si>
    <t>Other assets, net</t>
  </si>
  <si>
    <t>Assets</t>
  </si>
  <si>
    <t>A/P</t>
  </si>
  <si>
    <t>Employee Compensation</t>
  </si>
  <si>
    <t>Warranty</t>
  </si>
  <si>
    <t>Current LT Debt</t>
  </si>
  <si>
    <t>Accrued Expenses</t>
  </si>
  <si>
    <t>TCL</t>
  </si>
  <si>
    <t>LT accrued Warranty</t>
  </si>
  <si>
    <t>Other NCL</t>
  </si>
  <si>
    <t>LT Debt</t>
  </si>
  <si>
    <t>Liabilities</t>
  </si>
  <si>
    <t>S/E</t>
  </si>
  <si>
    <t>S/E+L</t>
  </si>
  <si>
    <t>Book Value</t>
  </si>
  <si>
    <t>Book Value per Share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</si>
  <si>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</si>
  <si>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</si>
  <si>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</si>
  <si>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</si>
  <si>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</si>
  <si>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</si>
  <si>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</si>
  <si>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</si>
  <si>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</si>
  <si>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</si>
  <si>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</si>
  <si>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</si>
  <si>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</si>
  <si>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Q423</t>
  </si>
  <si>
    <t>Q323</t>
  </si>
  <si>
    <t>Q223</t>
  </si>
  <si>
    <t>Q123</t>
  </si>
  <si>
    <t>Q422</t>
  </si>
  <si>
    <t>Q322</t>
  </si>
  <si>
    <t>Q222</t>
  </si>
  <si>
    <t>Q122</t>
  </si>
  <si>
    <t>Singapore</t>
  </si>
  <si>
    <t>United States</t>
  </si>
  <si>
    <t>The Netherlands</t>
  </si>
  <si>
    <t>Other</t>
  </si>
  <si>
    <t>Revenue by Country</t>
  </si>
  <si>
    <t>Revenue by Channel</t>
  </si>
  <si>
    <t>OEMs</t>
  </si>
  <si>
    <t>Distributers</t>
  </si>
  <si>
    <t>Retailers</t>
  </si>
  <si>
    <t>OEM Y/Y</t>
  </si>
  <si>
    <t>Distributer Y/Y</t>
  </si>
  <si>
    <t>Retailers Y/Y</t>
  </si>
  <si>
    <t>Singapore Y/Y</t>
  </si>
  <si>
    <t>United States Y/Y</t>
  </si>
  <si>
    <t>The Netherlands Y/Y</t>
  </si>
  <si>
    <t>Other Y/Y</t>
  </si>
  <si>
    <t>Kerrisdale Capital release bull report</t>
  </si>
  <si>
    <t>Cashflow</t>
  </si>
  <si>
    <t>CFFO</t>
  </si>
  <si>
    <t>Q225</t>
  </si>
  <si>
    <t>Q325</t>
  </si>
  <si>
    <t>Q425</t>
  </si>
  <si>
    <t>CapEx</t>
  </si>
  <si>
    <t>FCF</t>
  </si>
  <si>
    <t>FCF TTM</t>
  </si>
  <si>
    <t>FCF per Share</t>
  </si>
  <si>
    <t>Price /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</si>
</sst>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3" fontId="1" fillId="0" borderId="0" xfId="0" applyNumberFormat="1" applyFont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7" fontId="4" fillId="0" borderId="0" xfId="0" applyNumberFormat="1" applyFont="1" applyAlignment="1">
      <alignment horizontal="right"/>
    </xf>
    <xf numFmtId="2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14" fontId="4" fillId="0" borderId="0" xfId="0" applyNumberFormat="1" applyFont="1" applyAlignment="1">
      <alignment horizontal="right"/>
    </xf>
    <xf numFmtId="0" fontId="6" fillId="0" borderId="0" xfId="1" applyFont="1" applyAlignment="1">
      <alignment horizontal="right"/>
    </xf>
    <xf numFmtId="9" fontId="2" fillId="0" borderId="0" xfId="0" applyNumberFormat="1" applyFont="1"/>
    <xf numFmtId="0" fontId="7" fillId="0" borderId="0" xfId="0" applyFont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3" fontId="9" fillId="0" borderId="0" xfId="0" applyNumberFormat="1" applyFont="1" applyAlignment="1"/>
    <xf numFmtId="3" fontId="9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left" indent="1"/>
    </xf>
    <xf numFmtId="9" fontId="3" fillId="0" borderId="0" xfId="0" applyNumberFormat="1" applyFont="1"/>
    <xf numFmtId="17" fontId="2" fillId="3" borderId="4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466726</xdr:colOff>
      <xdr:row>0</xdr:row>
      <xdr:rowOff>19050</xdr:rowOff>
    </xdr:from>
    <xdr:to>
      <xdr:col>5</xdr:col>
      <xdr:colOff>497914</xdr:colOff>
      <xdr:row>3</xdr:row>
      <xdr:rowOff>95250</xdr:rowOff>
    </xdr:to>
    <xdr:pic>
      <xdr:nvPicPr>
        <xdr:cNvPr id="3" name="Picture 2" descr="Image Center | Seagate US">
          <a:extLst>
            <a:ext uri="{FF2B5EF4-FFF2-40B4-BE49-F238E27FC236}">
              <a16:creationId xmlns:a16="http://schemas.microsoft.com/office/drawing/2014/main" id="{A62E3B00-AAD3-424B-F268-1304DE3DD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6" y="19050"/>
          <a:ext cx="640788" cy="56197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19050</xdr:rowOff>
    </xdr:from>
    <xdr:to>
      <xdr:col>26</xdr:col>
      <xdr:colOff>0</xdr:colOff>
      <xdr:row>95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2D2789A-FC85-F44A-377B-F83532B599A2}"/>
            </a:ext>
          </a:extLst>
        </xdr:cNvPr>
        <xdr:cNvCxnSpPr/>
      </xdr:nvCxnSpPr>
      <xdr:spPr>
        <a:xfrm>
          <a:off x="15563850" y="19050"/>
          <a:ext cx="0" cy="15363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94</xdr:row>
      <xdr:rowOff>142875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6895D12-37A6-4B61-9584-69DA30CC957C}"/>
            </a:ext>
          </a:extLst>
        </xdr:cNvPr>
        <xdr:cNvCxnSpPr/>
      </xdr:nvCxnSpPr>
      <xdr:spPr>
        <a:xfrm>
          <a:off x="9467850" y="0"/>
          <a:ext cx="0" cy="15363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sec.gov/ix?doc=/Archives/edgar/data/0001137789/000113778925000020/stx-20241227.htm" TargetMode="External"/><Relationship Id="rId1" Type="http://schemas.openxmlformats.org/officeDocument/2006/relationships/hyperlink" Target="https://www.sec.gov/ix?doc=/Archives/edgar/data/0001137789/000113778925000075/stx-2025032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E0EA-E973-4B86-9874-849339364235}">
  <dimension ref="B2:L38"/>
  <sheetViews>
    <sheetView workbookViewId="0">
      <selection activeCell="C23" sqref="C23:D23"/>
    </sheetView>
  </sheetViews>
  <sheetFormatPr defaultRowHeight="12.75" x14ac:dyDescent="0.2"/>
  <cols>
    <col min="1" max="16384" width="9.140625" style="1"/>
  </cols>
  <sheetData>
    <row r="2" spans="2:12" x14ac:dyDescent="0.2">
      <c r="B2" s="2" t="s">
        <v>0</v>
      </c>
    </row>
    <row r="3" spans="2:12" x14ac:dyDescent="0.2">
      <c r="B3" s="2" t="s">
        <v>1</v>
      </c>
    </row>
    <row r="5" spans="2:12" x14ac:dyDescent="0.2">
      <c r="B5" s="32" t="s">
        <v>2</v>
      </c>
      <c r="C5" s="33"/>
      <c r="D5" s="34"/>
      <c r="G5" s="32" t="s">
        <v>26</v>
      </c>
      <c r="H5" s="33"/>
      <c r="I5" s="33"/>
      <c r="J5" s="33"/>
      <c r="K5" s="33"/>
      <c r="L5" s="34"/>
    </row>
    <row r="6" spans="2:12" x14ac:dyDescent="0.2">
      <c r="B6" s="3" t="s">
        <v>3</v>
      </c>
      <c r="C6" s="1">
        <v>107.29</v>
      </c>
      <c r="D6" s="16"/>
      <c r="G6" s="11"/>
      <c r="H6" s="5"/>
      <c r="I6" s="5"/>
      <c r="J6" s="5"/>
      <c r="K6" s="5"/>
      <c r="L6" s="6"/>
    </row>
    <row r="7" spans="2:12" x14ac:dyDescent="0.2">
      <c r="B7" s="3" t="s">
        <v>4</v>
      </c>
      <c r="C7" s="14">
        <v>212.21224100000001</v>
      </c>
      <c r="D7" s="16" t="s">
        <v>27</v>
      </c>
      <c r="G7" s="47">
        <v>45778</v>
      </c>
      <c r="H7" s="5" t="s">
        <v>116</v>
      </c>
      <c r="I7" s="5"/>
      <c r="J7" s="5"/>
      <c r="K7" s="5"/>
      <c r="L7" s="6"/>
    </row>
    <row r="8" spans="2:12" x14ac:dyDescent="0.2">
      <c r="B8" s="3" t="s">
        <v>5</v>
      </c>
      <c r="C8" s="14">
        <f>C6*C7</f>
        <v>22768.251336890004</v>
      </c>
      <c r="D8" s="16"/>
      <c r="G8" s="11"/>
      <c r="H8" s="5"/>
      <c r="I8" s="5"/>
      <c r="J8" s="5"/>
      <c r="K8" s="5"/>
      <c r="L8" s="6"/>
    </row>
    <row r="9" spans="2:12" x14ac:dyDescent="0.2">
      <c r="B9" s="3" t="s">
        <v>6</v>
      </c>
      <c r="C9" s="14">
        <f>+'Financial Model'!O78</f>
        <v>814</v>
      </c>
      <c r="D9" s="16" t="s">
        <v>27</v>
      </c>
      <c r="G9" s="11"/>
      <c r="H9" s="5"/>
      <c r="I9" s="5"/>
      <c r="J9" s="5"/>
      <c r="K9" s="5"/>
      <c r="L9" s="6"/>
    </row>
    <row r="10" spans="2:12" x14ac:dyDescent="0.2">
      <c r="B10" s="3" t="s">
        <v>7</v>
      </c>
      <c r="C10" s="14">
        <f>+'Financial Model'!O79</f>
        <v>5219</v>
      </c>
      <c r="D10" s="16" t="s">
        <v>27</v>
      </c>
      <c r="G10" s="11"/>
      <c r="H10" s="5"/>
      <c r="I10" s="5"/>
      <c r="J10" s="5"/>
      <c r="K10" s="5"/>
      <c r="L10" s="6"/>
    </row>
    <row r="11" spans="2:12" x14ac:dyDescent="0.2">
      <c r="B11" s="3" t="s">
        <v>8</v>
      </c>
      <c r="C11" s="14">
        <f>C9-C10</f>
        <v>-4405</v>
      </c>
      <c r="D11" s="16" t="s">
        <v>27</v>
      </c>
      <c r="G11" s="11"/>
      <c r="H11" s="5"/>
      <c r="I11" s="5"/>
      <c r="J11" s="5"/>
      <c r="K11" s="5"/>
      <c r="L11" s="6"/>
    </row>
    <row r="12" spans="2:12" x14ac:dyDescent="0.2">
      <c r="B12" s="4" t="s">
        <v>9</v>
      </c>
      <c r="C12" s="15">
        <f>C8-C11</f>
        <v>27173.251336890004</v>
      </c>
      <c r="D12" s="17"/>
      <c r="G12" s="11"/>
      <c r="H12" s="5"/>
      <c r="I12" s="5"/>
      <c r="J12" s="5"/>
      <c r="K12" s="5"/>
      <c r="L12" s="6"/>
    </row>
    <row r="13" spans="2:12" x14ac:dyDescent="0.2">
      <c r="G13" s="11"/>
      <c r="H13" s="5"/>
      <c r="I13" s="5"/>
      <c r="J13" s="5"/>
      <c r="K13" s="5"/>
      <c r="L13" s="6"/>
    </row>
    <row r="14" spans="2:12" x14ac:dyDescent="0.2">
      <c r="G14" s="11"/>
      <c r="H14" s="5"/>
      <c r="I14" s="5"/>
      <c r="J14" s="5"/>
      <c r="K14" s="5"/>
      <c r="L14" s="6"/>
    </row>
    <row r="15" spans="2:12" x14ac:dyDescent="0.2">
      <c r="B15" s="32" t="s">
        <v>10</v>
      </c>
      <c r="C15" s="33"/>
      <c r="D15" s="34"/>
      <c r="G15" s="13"/>
      <c r="H15" s="7"/>
      <c r="I15" s="7"/>
      <c r="J15" s="7"/>
      <c r="K15" s="7"/>
      <c r="L15" s="8"/>
    </row>
    <row r="16" spans="2:12" x14ac:dyDescent="0.2">
      <c r="B16" s="9" t="s">
        <v>11</v>
      </c>
      <c r="C16" s="39"/>
      <c r="D16" s="40"/>
    </row>
    <row r="17" spans="2:4" x14ac:dyDescent="0.2">
      <c r="B17" s="9" t="s">
        <v>12</v>
      </c>
      <c r="C17" s="39"/>
      <c r="D17" s="40"/>
    </row>
    <row r="18" spans="2:4" x14ac:dyDescent="0.2">
      <c r="B18" s="9"/>
      <c r="C18" s="39"/>
      <c r="D18" s="40"/>
    </row>
    <row r="19" spans="2:4" x14ac:dyDescent="0.2">
      <c r="B19" s="10" t="s">
        <v>13</v>
      </c>
      <c r="C19" s="37"/>
      <c r="D19" s="38"/>
    </row>
    <row r="22" spans="2:4" x14ac:dyDescent="0.2">
      <c r="B22" s="32" t="s">
        <v>14</v>
      </c>
      <c r="C22" s="33"/>
      <c r="D22" s="34"/>
    </row>
    <row r="23" spans="2:4" x14ac:dyDescent="0.2">
      <c r="B23" s="11" t="s">
        <v>15</v>
      </c>
      <c r="C23" s="30"/>
      <c r="D23" s="31"/>
    </row>
    <row r="24" spans="2:4" x14ac:dyDescent="0.2">
      <c r="B24" s="11" t="s">
        <v>16</v>
      </c>
      <c r="C24" s="30"/>
      <c r="D24" s="31"/>
    </row>
    <row r="25" spans="2:4" x14ac:dyDescent="0.2">
      <c r="B25" s="11" t="s">
        <v>17</v>
      </c>
      <c r="C25" s="30"/>
      <c r="D25" s="31"/>
    </row>
    <row r="26" spans="2:4" x14ac:dyDescent="0.2">
      <c r="B26" s="11"/>
      <c r="C26" s="30"/>
      <c r="D26" s="31"/>
    </row>
    <row r="27" spans="2:4" x14ac:dyDescent="0.2">
      <c r="B27" s="11"/>
      <c r="C27" s="30"/>
      <c r="D27" s="31"/>
    </row>
    <row r="28" spans="2:4" x14ac:dyDescent="0.2">
      <c r="B28" s="11"/>
      <c r="C28" s="30"/>
      <c r="D28" s="31"/>
    </row>
    <row r="29" spans="2:4" x14ac:dyDescent="0.2">
      <c r="B29" s="11" t="s">
        <v>18</v>
      </c>
      <c r="C29" s="12" t="s">
        <v>27</v>
      </c>
      <c r="D29" s="18">
        <v>37377</v>
      </c>
    </row>
    <row r="30" spans="2:4" x14ac:dyDescent="0.2">
      <c r="B30" s="13" t="s">
        <v>19</v>
      </c>
      <c r="C30" s="35"/>
      <c r="D30" s="36"/>
    </row>
    <row r="33" spans="2:4" x14ac:dyDescent="0.2">
      <c r="B33" s="32" t="s">
        <v>20</v>
      </c>
      <c r="C33" s="33"/>
      <c r="D33" s="34"/>
    </row>
    <row r="34" spans="2:4" x14ac:dyDescent="0.2">
      <c r="B34" s="11" t="s">
        <v>21</v>
      </c>
      <c r="C34" s="30"/>
      <c r="D34" s="31"/>
    </row>
    <row r="35" spans="2:4" x14ac:dyDescent="0.2">
      <c r="B35" s="11" t="s">
        <v>22</v>
      </c>
      <c r="C35" s="30"/>
      <c r="D35" s="31"/>
    </row>
    <row r="36" spans="2:4" x14ac:dyDescent="0.2">
      <c r="B36" s="11" t="s">
        <v>23</v>
      </c>
      <c r="C36" s="30"/>
      <c r="D36" s="31"/>
    </row>
    <row r="37" spans="2:4" x14ac:dyDescent="0.2">
      <c r="B37" s="11" t="s">
        <v>24</v>
      </c>
      <c r="C37" s="30"/>
      <c r="D37" s="31"/>
    </row>
    <row r="38" spans="2:4" x14ac:dyDescent="0.2">
      <c r="B38" s="11" t="s">
        <v>25</v>
      </c>
      <c r="C38" s="30"/>
      <c r="D38" s="31"/>
    </row>
  </sheetData>
  <mergeCells count="21">
    <mergeCell ref="B15:D15"/>
    <mergeCell ref="C19:D19"/>
    <mergeCell ref="C18:D18"/>
    <mergeCell ref="C17:D17"/>
    <mergeCell ref="C16:D16"/>
    <mergeCell ref="C36:D36"/>
    <mergeCell ref="C37:D37"/>
    <mergeCell ref="C38:D38"/>
    <mergeCell ref="G5:L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54E-CC40-4258-9CE5-B798A8BE7230}">
  <dimension ref="B1:AF91"/>
  <sheetViews>
    <sheetView tabSelected="1" workbookViewId="0">
      <pane xSplit="2" ySplit="3" topLeftCell="C9" activePane="bottomRight" state="frozen"/>
      <selection pane="topRight" activeCell="C1" sqref="C1"/>
      <selection pane="bottomLeft" activeCell="A4" sqref="A4"/>
      <selection pane="bottomRight" activeCell="J42" sqref="J42:J45"/>
    </sheetView>
  </sheetViews>
  <sheetFormatPr defaultRowHeight="12.75" x14ac:dyDescent="0.2"/>
  <cols>
    <col min="1" max="1" width="4.28515625" style="1" customWidth="1"/>
    <col min="2" max="2" width="18.85546875" style="1" bestFit="1" customWidth="1"/>
    <col min="3" max="16384" width="9.140625" style="1"/>
  </cols>
  <sheetData>
    <row r="1" spans="2:32" s="19" customFormat="1" x14ac:dyDescent="0.2">
      <c r="C1" s="19" t="s">
        <v>99</v>
      </c>
      <c r="D1" s="19" t="s">
        <v>98</v>
      </c>
      <c r="E1" s="19" t="s">
        <v>97</v>
      </c>
      <c r="F1" s="19" t="s">
        <v>96</v>
      </c>
      <c r="G1" s="19" t="s">
        <v>95</v>
      </c>
      <c r="H1" s="19" t="s">
        <v>94</v>
      </c>
      <c r="I1" s="19" t="s">
        <v>93</v>
      </c>
      <c r="J1" s="19" t="s">
        <v>92</v>
      </c>
      <c r="K1" s="19" t="s">
        <v>54</v>
      </c>
      <c r="L1" s="19" t="s">
        <v>53</v>
      </c>
      <c r="M1" s="19" t="s">
        <v>52</v>
      </c>
      <c r="N1" s="27" t="s">
        <v>51</v>
      </c>
      <c r="O1" s="27" t="s">
        <v>27</v>
      </c>
      <c r="P1" s="19" t="s">
        <v>119</v>
      </c>
      <c r="Q1" s="19" t="s">
        <v>120</v>
      </c>
      <c r="R1" s="19" t="s">
        <v>121</v>
      </c>
      <c r="T1" s="19" t="s">
        <v>79</v>
      </c>
      <c r="U1" s="19" t="s">
        <v>80</v>
      </c>
      <c r="V1" s="19" t="s">
        <v>81</v>
      </c>
      <c r="W1" s="19" t="s">
        <v>82</v>
      </c>
      <c r="X1" s="19" t="s">
        <v>83</v>
      </c>
      <c r="Y1" s="19" t="s">
        <v>84</v>
      </c>
      <c r="Z1" s="19" t="s">
        <v>85</v>
      </c>
      <c r="AA1" s="19" t="s">
        <v>86</v>
      </c>
      <c r="AB1" s="19" t="s">
        <v>87</v>
      </c>
      <c r="AC1" s="19" t="s">
        <v>88</v>
      </c>
      <c r="AD1" s="19" t="s">
        <v>89</v>
      </c>
      <c r="AE1" s="19" t="s">
        <v>90</v>
      </c>
      <c r="AF1" s="19" t="s">
        <v>91</v>
      </c>
    </row>
    <row r="2" spans="2:32" s="21" customFormat="1" x14ac:dyDescent="0.2">
      <c r="B2" s="20"/>
      <c r="J2" s="26">
        <v>45289</v>
      </c>
      <c r="K2" s="26">
        <v>45380</v>
      </c>
      <c r="N2" s="26">
        <v>45653</v>
      </c>
      <c r="O2" s="26">
        <v>45744</v>
      </c>
    </row>
    <row r="3" spans="2:32" s="21" customFormat="1" x14ac:dyDescent="0.2">
      <c r="B3" s="20"/>
      <c r="N3" s="22">
        <v>45292</v>
      </c>
      <c r="O3" s="22">
        <v>45779</v>
      </c>
    </row>
    <row r="4" spans="2:32" s="44" customFormat="1" x14ac:dyDescent="0.2">
      <c r="B4" s="43" t="s">
        <v>105</v>
      </c>
      <c r="J4" s="44">
        <f>+SUM(J5:J7)</f>
        <v>1555</v>
      </c>
      <c r="K4" s="44">
        <f>+SUM(K5:K7)</f>
        <v>1655</v>
      </c>
      <c r="N4" s="44">
        <f>+SUM(N5:N7)</f>
        <v>2325</v>
      </c>
      <c r="O4" s="44">
        <f>+SUM(O5:O7)</f>
        <v>2160</v>
      </c>
    </row>
    <row r="5" spans="2:32" s="41" customFormat="1" x14ac:dyDescent="0.2">
      <c r="B5" s="42" t="s">
        <v>106</v>
      </c>
      <c r="J5" s="41">
        <v>1140</v>
      </c>
      <c r="K5" s="41">
        <v>1236</v>
      </c>
      <c r="N5" s="41">
        <v>1841</v>
      </c>
      <c r="O5" s="41">
        <v>1711</v>
      </c>
    </row>
    <row r="6" spans="2:32" s="41" customFormat="1" x14ac:dyDescent="0.2">
      <c r="B6" s="42" t="s">
        <v>107</v>
      </c>
      <c r="J6" s="41">
        <v>218</v>
      </c>
      <c r="K6" s="41">
        <v>252</v>
      </c>
      <c r="N6" s="41">
        <v>278</v>
      </c>
      <c r="O6" s="41">
        <v>264</v>
      </c>
    </row>
    <row r="7" spans="2:32" s="41" customFormat="1" x14ac:dyDescent="0.2">
      <c r="B7" s="42" t="s">
        <v>108</v>
      </c>
      <c r="J7" s="41">
        <v>197</v>
      </c>
      <c r="K7" s="41">
        <v>167</v>
      </c>
      <c r="N7" s="41">
        <v>206</v>
      </c>
      <c r="O7" s="41">
        <v>185</v>
      </c>
    </row>
    <row r="8" spans="2:32" s="44" customFormat="1" x14ac:dyDescent="0.2">
      <c r="B8" s="43" t="s">
        <v>104</v>
      </c>
      <c r="J8" s="44">
        <f>+SUM(J9:J12)</f>
        <v>1555</v>
      </c>
      <c r="K8" s="44">
        <f>+SUM(K9:K12)</f>
        <v>1655</v>
      </c>
      <c r="N8" s="44">
        <f>+SUM(N9:N12)</f>
        <v>2325</v>
      </c>
      <c r="O8" s="44">
        <f>+SUM(O9:O12)</f>
        <v>2160</v>
      </c>
    </row>
    <row r="9" spans="2:32" s="41" customFormat="1" x14ac:dyDescent="0.2">
      <c r="B9" s="42" t="s">
        <v>100</v>
      </c>
      <c r="J9" s="41">
        <v>775</v>
      </c>
      <c r="K9" s="41">
        <v>834</v>
      </c>
      <c r="N9" s="41">
        <v>1034</v>
      </c>
      <c r="O9" s="41">
        <v>847</v>
      </c>
    </row>
    <row r="10" spans="2:32" s="41" customFormat="1" x14ac:dyDescent="0.2">
      <c r="B10" s="42" t="s">
        <v>101</v>
      </c>
      <c r="J10" s="41">
        <v>544</v>
      </c>
      <c r="K10" s="41">
        <v>618</v>
      </c>
      <c r="N10" s="41">
        <v>1059</v>
      </c>
      <c r="O10" s="41">
        <v>1090</v>
      </c>
    </row>
    <row r="11" spans="2:32" s="41" customFormat="1" x14ac:dyDescent="0.2">
      <c r="B11" s="42" t="s">
        <v>102</v>
      </c>
      <c r="J11" s="41">
        <v>234</v>
      </c>
      <c r="K11" s="41">
        <v>200</v>
      </c>
      <c r="N11" s="41">
        <v>231</v>
      </c>
      <c r="O11" s="41">
        <v>222</v>
      </c>
    </row>
    <row r="12" spans="2:32" s="41" customFormat="1" x14ac:dyDescent="0.2">
      <c r="B12" s="42" t="s">
        <v>103</v>
      </c>
      <c r="J12" s="41">
        <v>2</v>
      </c>
      <c r="K12" s="41">
        <v>3</v>
      </c>
      <c r="N12" s="41">
        <v>1</v>
      </c>
      <c r="O12" s="41">
        <v>1</v>
      </c>
    </row>
    <row r="13" spans="2:32" s="25" customFormat="1" x14ac:dyDescent="0.2">
      <c r="B13" s="25" t="s">
        <v>28</v>
      </c>
      <c r="J13" s="25">
        <v>1555</v>
      </c>
      <c r="K13" s="25">
        <v>1655</v>
      </c>
      <c r="N13" s="25">
        <v>2325</v>
      </c>
      <c r="O13" s="25">
        <v>2160</v>
      </c>
      <c r="AA13" s="25">
        <v>9006</v>
      </c>
      <c r="AB13" s="25">
        <v>10160</v>
      </c>
    </row>
    <row r="14" spans="2:32" s="14" customFormat="1" x14ac:dyDescent="0.2">
      <c r="B14" s="14" t="s">
        <v>29</v>
      </c>
      <c r="J14" s="14">
        <v>1193</v>
      </c>
      <c r="K14" s="14">
        <v>1230</v>
      </c>
      <c r="N14" s="14">
        <v>1513</v>
      </c>
      <c r="O14" s="14">
        <v>1400</v>
      </c>
    </row>
    <row r="15" spans="2:32" s="25" customFormat="1" x14ac:dyDescent="0.2">
      <c r="B15" s="25" t="s">
        <v>30</v>
      </c>
      <c r="J15" s="25">
        <f>J13-J14</f>
        <v>362</v>
      </c>
      <c r="K15" s="25">
        <f>K13-K14</f>
        <v>425</v>
      </c>
      <c r="N15" s="25">
        <f>N13-N14</f>
        <v>812</v>
      </c>
      <c r="O15" s="25">
        <f>O13-O14</f>
        <v>760</v>
      </c>
    </row>
    <row r="16" spans="2:32" s="14" customFormat="1" x14ac:dyDescent="0.2">
      <c r="B16" s="14" t="s">
        <v>31</v>
      </c>
      <c r="J16" s="14">
        <v>161</v>
      </c>
      <c r="K16" s="14">
        <v>164</v>
      </c>
      <c r="N16" s="14">
        <v>184</v>
      </c>
      <c r="O16" s="14">
        <v>180</v>
      </c>
    </row>
    <row r="17" spans="2:28" s="14" customFormat="1" x14ac:dyDescent="0.2">
      <c r="B17" s="14" t="s">
        <v>32</v>
      </c>
      <c r="J17" s="14">
        <v>108</v>
      </c>
      <c r="K17" s="14">
        <v>116</v>
      </c>
      <c r="N17" s="14">
        <v>139</v>
      </c>
      <c r="O17" s="14">
        <v>139</v>
      </c>
    </row>
    <row r="18" spans="2:28" s="14" customFormat="1" x14ac:dyDescent="0.2">
      <c r="B18" s="14" t="s">
        <v>33</v>
      </c>
      <c r="J18" s="14">
        <v>-31</v>
      </c>
      <c r="K18" s="14">
        <v>2</v>
      </c>
      <c r="N18" s="14">
        <v>1</v>
      </c>
      <c r="O18" s="14">
        <v>10</v>
      </c>
    </row>
    <row r="19" spans="2:28" s="25" customFormat="1" x14ac:dyDescent="0.2">
      <c r="B19" s="25" t="s">
        <v>34</v>
      </c>
      <c r="J19" s="25">
        <f>J15-J16-J17-J18</f>
        <v>124</v>
      </c>
      <c r="K19" s="25">
        <f>K15-K16-K17-K18</f>
        <v>143</v>
      </c>
      <c r="N19" s="25">
        <f>N15-N16-N17-N18</f>
        <v>488</v>
      </c>
      <c r="O19" s="25">
        <f>O15-O16-O17-O18</f>
        <v>431</v>
      </c>
    </row>
    <row r="20" spans="2:28" s="14" customFormat="1" x14ac:dyDescent="0.2">
      <c r="B20" s="14" t="s">
        <v>35</v>
      </c>
      <c r="J20" s="14">
        <v>3</v>
      </c>
      <c r="K20" s="14">
        <v>3</v>
      </c>
      <c r="N20" s="14">
        <v>8</v>
      </c>
      <c r="O20" s="14">
        <v>4</v>
      </c>
    </row>
    <row r="21" spans="2:28" s="14" customFormat="1" x14ac:dyDescent="0.2">
      <c r="B21" s="14" t="s">
        <v>36</v>
      </c>
      <c r="J21" s="14">
        <v>84</v>
      </c>
      <c r="K21" s="14">
        <v>82</v>
      </c>
      <c r="N21" s="14">
        <v>84</v>
      </c>
      <c r="O21" s="14">
        <v>77</v>
      </c>
    </row>
    <row r="22" spans="2:28" s="14" customFormat="1" x14ac:dyDescent="0.2">
      <c r="B22" s="14" t="s">
        <v>37</v>
      </c>
      <c r="J22" s="14">
        <v>0</v>
      </c>
      <c r="K22" s="14">
        <v>0</v>
      </c>
      <c r="N22" s="14">
        <v>0</v>
      </c>
      <c r="O22" s="14">
        <v>0</v>
      </c>
    </row>
    <row r="23" spans="2:28" s="14" customFormat="1" x14ac:dyDescent="0.2">
      <c r="B23" s="14" t="s">
        <v>38</v>
      </c>
      <c r="J23" s="14">
        <v>0</v>
      </c>
      <c r="K23" s="14">
        <v>0</v>
      </c>
      <c r="N23" s="14">
        <v>0</v>
      </c>
      <c r="O23" s="14">
        <v>4</v>
      </c>
    </row>
    <row r="24" spans="2:28" s="14" customFormat="1" x14ac:dyDescent="0.2">
      <c r="B24" s="14" t="s">
        <v>39</v>
      </c>
      <c r="J24" s="14">
        <v>-47</v>
      </c>
      <c r="K24" s="14">
        <v>-6</v>
      </c>
      <c r="N24" s="14">
        <v>-62</v>
      </c>
      <c r="O24" s="14">
        <v>1</v>
      </c>
    </row>
    <row r="25" spans="2:28" s="14" customFormat="1" x14ac:dyDescent="0.2">
      <c r="B25" s="14" t="s">
        <v>40</v>
      </c>
      <c r="J25" s="14">
        <f>J20-J21+J22-J23+J24</f>
        <v>-128</v>
      </c>
      <c r="K25" s="14">
        <f>K20-K21+K22-K23+K24</f>
        <v>-85</v>
      </c>
      <c r="N25" s="14">
        <f>N20-N21+N22-N23+N24</f>
        <v>-138</v>
      </c>
      <c r="O25" s="14">
        <f>O20-O21+O22-O23+O24</f>
        <v>-76</v>
      </c>
    </row>
    <row r="26" spans="2:28" s="14" customFormat="1" x14ac:dyDescent="0.2">
      <c r="B26" s="14" t="s">
        <v>41</v>
      </c>
      <c r="J26" s="14">
        <f>J19+J25</f>
        <v>-4</v>
      </c>
      <c r="K26" s="14">
        <f>K19+K25</f>
        <v>58</v>
      </c>
      <c r="N26" s="14">
        <f>N19+N25</f>
        <v>350</v>
      </c>
      <c r="O26" s="14">
        <f>O19+O25</f>
        <v>355</v>
      </c>
    </row>
    <row r="27" spans="2:28" s="14" customFormat="1" x14ac:dyDescent="0.2">
      <c r="B27" s="14" t="s">
        <v>42</v>
      </c>
      <c r="J27" s="14">
        <v>15</v>
      </c>
      <c r="K27" s="14">
        <v>33</v>
      </c>
      <c r="N27" s="14">
        <v>14</v>
      </c>
      <c r="O27" s="14">
        <v>15</v>
      </c>
    </row>
    <row r="28" spans="2:28" s="25" customFormat="1" x14ac:dyDescent="0.2">
      <c r="B28" s="25" t="s">
        <v>43</v>
      </c>
      <c r="J28" s="25">
        <f>J26-J27</f>
        <v>-19</v>
      </c>
      <c r="K28" s="25">
        <f>K26-K27</f>
        <v>25</v>
      </c>
      <c r="N28" s="25">
        <f>N26-N27</f>
        <v>336</v>
      </c>
      <c r="O28" s="25">
        <f>O26-O27</f>
        <v>340</v>
      </c>
    </row>
    <row r="29" spans="2:28" s="23" customFormat="1" x14ac:dyDescent="0.2">
      <c r="B29" s="23" t="s">
        <v>44</v>
      </c>
      <c r="J29" s="23">
        <f>J28/J30</f>
        <v>-9.0909090909090912E-2</v>
      </c>
      <c r="K29" s="23">
        <f>K28/K30</f>
        <v>0.11904761904761904</v>
      </c>
      <c r="N29" s="23">
        <f>N28/N30</f>
        <v>1.5849056603773586</v>
      </c>
      <c r="O29" s="23">
        <f>O28/O30</f>
        <v>1.6037735849056605</v>
      </c>
    </row>
    <row r="30" spans="2:28" x14ac:dyDescent="0.2">
      <c r="B30" s="1" t="s">
        <v>4</v>
      </c>
      <c r="J30" s="1">
        <v>209</v>
      </c>
      <c r="K30" s="1">
        <v>210</v>
      </c>
      <c r="N30" s="1">
        <v>212</v>
      </c>
      <c r="O30" s="1">
        <v>212</v>
      </c>
    </row>
    <row r="32" spans="2:28" s="28" customFormat="1" x14ac:dyDescent="0.2">
      <c r="B32" s="28" t="s">
        <v>45</v>
      </c>
      <c r="N32" s="28">
        <f>N13/J13-1</f>
        <v>0.49517684887459801</v>
      </c>
      <c r="O32" s="28">
        <f>O13/K13-1</f>
        <v>0.30513595166163143</v>
      </c>
      <c r="AB32" s="28">
        <f>AB13/AA13-1</f>
        <v>0.12813679769042863</v>
      </c>
    </row>
    <row r="33" spans="2:15" s="46" customFormat="1" x14ac:dyDescent="0.2">
      <c r="B33" s="45" t="s">
        <v>109</v>
      </c>
      <c r="N33" s="46">
        <f>N5/J5-1</f>
        <v>0.61491228070175441</v>
      </c>
      <c r="O33" s="46">
        <f>O5/K5-1</f>
        <v>0.38430420711974111</v>
      </c>
    </row>
    <row r="34" spans="2:15" s="46" customFormat="1" x14ac:dyDescent="0.2">
      <c r="B34" s="45" t="s">
        <v>110</v>
      </c>
      <c r="N34" s="46">
        <f>N6/J6-1</f>
        <v>0.27522935779816504</v>
      </c>
      <c r="O34" s="46">
        <f>O6/K6-1</f>
        <v>4.7619047619047672E-2</v>
      </c>
    </row>
    <row r="35" spans="2:15" s="46" customFormat="1" x14ac:dyDescent="0.2">
      <c r="B35" s="45" t="s">
        <v>111</v>
      </c>
      <c r="N35" s="46">
        <f>N7/J7-1</f>
        <v>4.5685279187817285E-2</v>
      </c>
      <c r="O35" s="46">
        <f>O7/K7-1</f>
        <v>0.10778443113772451</v>
      </c>
    </row>
    <row r="36" spans="2:15" s="46" customFormat="1" x14ac:dyDescent="0.2">
      <c r="B36" s="45" t="s">
        <v>112</v>
      </c>
      <c r="N36" s="46">
        <f>N9/J9-1</f>
        <v>0.33419354838709681</v>
      </c>
      <c r="O36" s="46">
        <f>O9/K9-1</f>
        <v>1.5587529976019088E-2</v>
      </c>
    </row>
    <row r="37" spans="2:15" s="46" customFormat="1" x14ac:dyDescent="0.2">
      <c r="B37" s="45" t="s">
        <v>113</v>
      </c>
      <c r="N37" s="46">
        <f>N10/J10-1</f>
        <v>0.94669117647058831</v>
      </c>
      <c r="O37" s="46">
        <f>O10/K10-1</f>
        <v>0.7637540453074434</v>
      </c>
    </row>
    <row r="38" spans="2:15" s="46" customFormat="1" x14ac:dyDescent="0.2">
      <c r="B38" s="45" t="s">
        <v>114</v>
      </c>
      <c r="N38" s="46">
        <f>N11/J11-1</f>
        <v>-1.2820512820512775E-2</v>
      </c>
      <c r="O38" s="46">
        <f>O11/K11-1</f>
        <v>0.1100000000000001</v>
      </c>
    </row>
    <row r="39" spans="2:15" s="46" customFormat="1" x14ac:dyDescent="0.2">
      <c r="B39" s="45" t="s">
        <v>115</v>
      </c>
      <c r="N39" s="46">
        <f>N12/J12-1</f>
        <v>-0.5</v>
      </c>
      <c r="O39" s="46">
        <f>O12/K12-1</f>
        <v>-0.66666666666666674</v>
      </c>
    </row>
    <row r="40" spans="2:15" s="24" customFormat="1" x14ac:dyDescent="0.2">
      <c r="B40" s="24" t="s">
        <v>46</v>
      </c>
      <c r="K40" s="24">
        <f>K13/J13-1</f>
        <v>6.4308681672025747E-2</v>
      </c>
      <c r="O40" s="24">
        <f>O13/N13-1</f>
        <v>-7.096774193548383E-2</v>
      </c>
    </row>
    <row r="42" spans="2:15" s="24" customFormat="1" x14ac:dyDescent="0.2">
      <c r="B42" s="24" t="s">
        <v>47</v>
      </c>
      <c r="J42" s="24">
        <f>J15/J13</f>
        <v>0.23279742765273312</v>
      </c>
      <c r="K42" s="24">
        <f>K15/K13</f>
        <v>0.25679758308157102</v>
      </c>
      <c r="N42" s="24">
        <f>N15/N13</f>
        <v>0.34924731182795699</v>
      </c>
      <c r="O42" s="24">
        <f>O15/O13</f>
        <v>0.35185185185185186</v>
      </c>
    </row>
    <row r="43" spans="2:15" s="24" customFormat="1" x14ac:dyDescent="0.2">
      <c r="B43" s="24" t="s">
        <v>48</v>
      </c>
      <c r="J43" s="24">
        <f>J19/J13</f>
        <v>7.9742765273311894E-2</v>
      </c>
      <c r="K43" s="24">
        <f>K19/K13</f>
        <v>8.6404833836858E-2</v>
      </c>
      <c r="N43" s="24">
        <f>N19/N13</f>
        <v>0.20989247311827958</v>
      </c>
      <c r="O43" s="24">
        <f>O19/O13</f>
        <v>0.19953703703703704</v>
      </c>
    </row>
    <row r="44" spans="2:15" s="24" customFormat="1" x14ac:dyDescent="0.2">
      <c r="B44" s="24" t="s">
        <v>49</v>
      </c>
      <c r="J44" s="24">
        <f>J28/J13</f>
        <v>-1.2218649517684888E-2</v>
      </c>
      <c r="K44" s="24">
        <f>K28/K13</f>
        <v>1.5105740181268883E-2</v>
      </c>
      <c r="N44" s="24">
        <f>N28/N13</f>
        <v>0.14451612903225808</v>
      </c>
      <c r="O44" s="24">
        <f>O28/O13</f>
        <v>0.15740740740740741</v>
      </c>
    </row>
    <row r="45" spans="2:15" s="24" customFormat="1" x14ac:dyDescent="0.2">
      <c r="B45" s="24" t="s">
        <v>50</v>
      </c>
      <c r="J45" s="24">
        <f>J27/J26</f>
        <v>-3.75</v>
      </c>
      <c r="K45" s="24">
        <f>K27/K26</f>
        <v>0.56896551724137934</v>
      </c>
      <c r="N45" s="24">
        <f>N27/N26</f>
        <v>0.04</v>
      </c>
      <c r="O45" s="24">
        <f>O27/O26</f>
        <v>4.2253521126760563E-2</v>
      </c>
    </row>
    <row r="49" spans="2:15" x14ac:dyDescent="0.2">
      <c r="B49" s="29" t="s">
        <v>55</v>
      </c>
    </row>
    <row r="50" spans="2:15" s="25" customFormat="1" x14ac:dyDescent="0.2">
      <c r="B50" s="25" t="s">
        <v>6</v>
      </c>
      <c r="O50" s="25">
        <v>814</v>
      </c>
    </row>
    <row r="51" spans="2:15" s="14" customFormat="1" x14ac:dyDescent="0.2">
      <c r="B51" s="14" t="s">
        <v>56</v>
      </c>
      <c r="O51" s="14">
        <v>622</v>
      </c>
    </row>
    <row r="52" spans="2:15" s="14" customFormat="1" x14ac:dyDescent="0.2">
      <c r="B52" s="14" t="s">
        <v>57</v>
      </c>
      <c r="O52" s="14">
        <v>1472</v>
      </c>
    </row>
    <row r="53" spans="2:15" s="14" customFormat="1" x14ac:dyDescent="0.2">
      <c r="B53" s="14" t="s">
        <v>58</v>
      </c>
      <c r="O53" s="14">
        <v>374</v>
      </c>
    </row>
    <row r="54" spans="2:15" s="14" customFormat="1" x14ac:dyDescent="0.2">
      <c r="B54" s="14" t="s">
        <v>59</v>
      </c>
      <c r="O54" s="14">
        <f>SUM(O50:O53)</f>
        <v>3282</v>
      </c>
    </row>
    <row r="55" spans="2:15" s="14" customFormat="1" x14ac:dyDescent="0.2">
      <c r="B55" s="14" t="s">
        <v>60</v>
      </c>
      <c r="O55" s="14">
        <v>1613</v>
      </c>
    </row>
    <row r="56" spans="2:15" s="14" customFormat="1" x14ac:dyDescent="0.2">
      <c r="B56" s="14" t="s">
        <v>61</v>
      </c>
      <c r="O56" s="14">
        <v>1219</v>
      </c>
    </row>
    <row r="57" spans="2:15" s="14" customFormat="1" x14ac:dyDescent="0.2">
      <c r="B57" s="14" t="s">
        <v>62</v>
      </c>
      <c r="O57" s="14">
        <v>1026</v>
      </c>
    </row>
    <row r="58" spans="2:15" s="14" customFormat="1" x14ac:dyDescent="0.2">
      <c r="B58" s="14" t="s">
        <v>63</v>
      </c>
      <c r="O58" s="14">
        <v>424</v>
      </c>
    </row>
    <row r="59" spans="2:15" s="14" customFormat="1" x14ac:dyDescent="0.2">
      <c r="B59" s="14" t="s">
        <v>64</v>
      </c>
      <c r="O59" s="14">
        <f>SUM(O54:O58)</f>
        <v>7564</v>
      </c>
    </row>
    <row r="60" spans="2:15" s="14" customFormat="1" x14ac:dyDescent="0.2"/>
    <row r="61" spans="2:15" s="14" customFormat="1" x14ac:dyDescent="0.2">
      <c r="B61" s="14" t="s">
        <v>65</v>
      </c>
      <c r="O61" s="14">
        <v>1467</v>
      </c>
    </row>
    <row r="62" spans="2:15" s="14" customFormat="1" x14ac:dyDescent="0.2">
      <c r="B62" s="14" t="s">
        <v>66</v>
      </c>
      <c r="O62" s="14">
        <v>242</v>
      </c>
    </row>
    <row r="63" spans="2:15" s="14" customFormat="1" x14ac:dyDescent="0.2">
      <c r="B63" s="14" t="s">
        <v>67</v>
      </c>
      <c r="O63" s="14">
        <v>61</v>
      </c>
    </row>
    <row r="64" spans="2:15" s="25" customFormat="1" x14ac:dyDescent="0.2">
      <c r="B64" s="25" t="s">
        <v>68</v>
      </c>
      <c r="O64" s="25">
        <v>0</v>
      </c>
    </row>
    <row r="65" spans="2:15" s="14" customFormat="1" x14ac:dyDescent="0.2">
      <c r="B65" s="14" t="s">
        <v>69</v>
      </c>
      <c r="O65" s="14">
        <v>642</v>
      </c>
    </row>
    <row r="66" spans="2:15" s="14" customFormat="1" x14ac:dyDescent="0.2">
      <c r="B66" s="14" t="s">
        <v>70</v>
      </c>
      <c r="O66" s="14">
        <f>SUM(O61:O65)</f>
        <v>2412</v>
      </c>
    </row>
    <row r="67" spans="2:15" s="25" customFormat="1" x14ac:dyDescent="0.2">
      <c r="B67" s="25" t="s">
        <v>71</v>
      </c>
      <c r="O67" s="25">
        <v>73</v>
      </c>
    </row>
    <row r="68" spans="2:15" s="14" customFormat="1" x14ac:dyDescent="0.2">
      <c r="B68" s="14" t="s">
        <v>72</v>
      </c>
      <c r="O68" s="14">
        <v>762</v>
      </c>
    </row>
    <row r="69" spans="2:15" s="25" customFormat="1" x14ac:dyDescent="0.2">
      <c r="B69" s="25" t="s">
        <v>73</v>
      </c>
      <c r="O69" s="25">
        <v>5146</v>
      </c>
    </row>
    <row r="70" spans="2:15" s="14" customFormat="1" x14ac:dyDescent="0.2">
      <c r="B70" s="14" t="s">
        <v>74</v>
      </c>
      <c r="O70" s="14">
        <f>SUM(O66:O69)</f>
        <v>8393</v>
      </c>
    </row>
    <row r="71" spans="2:15" s="14" customFormat="1" x14ac:dyDescent="0.2"/>
    <row r="72" spans="2:15" s="14" customFormat="1" x14ac:dyDescent="0.2">
      <c r="B72" s="14" t="s">
        <v>75</v>
      </c>
      <c r="O72" s="14">
        <v>-829</v>
      </c>
    </row>
    <row r="73" spans="2:15" s="14" customFormat="1" x14ac:dyDescent="0.2">
      <c r="B73" s="14" t="s">
        <v>76</v>
      </c>
      <c r="O73" s="14">
        <f>O72+O70</f>
        <v>7564</v>
      </c>
    </row>
    <row r="75" spans="2:15" x14ac:dyDescent="0.2">
      <c r="B75" s="1" t="s">
        <v>77</v>
      </c>
      <c r="O75" s="14">
        <f>O59-O70</f>
        <v>-829</v>
      </c>
    </row>
    <row r="76" spans="2:15" x14ac:dyDescent="0.2">
      <c r="B76" s="1" t="s">
        <v>78</v>
      </c>
      <c r="O76" s="1">
        <f>O75/O30</f>
        <v>-3.9103773584905661</v>
      </c>
    </row>
    <row r="78" spans="2:15" x14ac:dyDescent="0.2">
      <c r="B78" s="1" t="s">
        <v>6</v>
      </c>
      <c r="O78" s="14">
        <f>O50</f>
        <v>814</v>
      </c>
    </row>
    <row r="79" spans="2:15" x14ac:dyDescent="0.2">
      <c r="B79" s="1" t="s">
        <v>7</v>
      </c>
      <c r="O79" s="14">
        <f>O64+O67+O69</f>
        <v>5219</v>
      </c>
    </row>
    <row r="80" spans="2:15" x14ac:dyDescent="0.2">
      <c r="B80" s="1" t="s">
        <v>8</v>
      </c>
      <c r="O80" s="14">
        <f>O78-O79</f>
        <v>-4405</v>
      </c>
    </row>
    <row r="84" spans="2:15" x14ac:dyDescent="0.2">
      <c r="B84" s="29" t="s">
        <v>117</v>
      </c>
    </row>
    <row r="85" spans="2:15" x14ac:dyDescent="0.2">
      <c r="B85" s="1" t="s">
        <v>118</v>
      </c>
      <c r="K85" s="1">
        <v>484</v>
      </c>
      <c r="O85" s="1">
        <v>575</v>
      </c>
    </row>
    <row r="86" spans="2:15" x14ac:dyDescent="0.2">
      <c r="B86" s="1" t="s">
        <v>122</v>
      </c>
      <c r="K86" s="1">
        <v>200</v>
      </c>
      <c r="O86" s="1">
        <v>182</v>
      </c>
    </row>
    <row r="87" spans="2:15" x14ac:dyDescent="0.2">
      <c r="B87" s="1" t="s">
        <v>123</v>
      </c>
      <c r="K87" s="1">
        <f>+K85-K86</f>
        <v>284</v>
      </c>
      <c r="O87" s="1">
        <f>+O85-O86</f>
        <v>393</v>
      </c>
    </row>
    <row r="89" spans="2:15" x14ac:dyDescent="0.2">
      <c r="B89" s="1" t="s">
        <v>124</v>
      </c>
    </row>
    <row r="90" spans="2:15" x14ac:dyDescent="0.2">
      <c r="B90" s="1" t="s">
        <v>125</v>
      </c>
    </row>
    <row r="91" spans="2:15" x14ac:dyDescent="0.2">
      <c r="B91" s="1" t="s">
        <v>126</v>
      </c>
    </row>
  </sheetData>
  <phoneticPr fontId="8" type="noConversion"/>
  <hyperlinks>
    <hyperlink ref="O1" r:id="rId1" location="i6f501b0b8fd7454798c65eb9140df698_22" xr:uid="{143F5CA7-CE9C-4C9D-9977-316514D216B5}"/>
    <hyperlink ref="N1" r:id="rId2" xr:uid="{48A837BF-C9B1-4D77-9836-7B9F12505BE7}"/>
  </hyperlinks>
  <pageMargins left="0.7" right="0.7" top="0.75" bottom="0.75" header="0.3" footer="0.3"/>
  <ignoredErrors>
    <ignoredError sqref="N8:O8 K8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2025-05-15T22:23:21Z</dcterms:created>
  <dcterms:modified xsi:type="dcterms:W3CDTF">2025-05-18T22:46:37Z</dcterms:modified>
</cp:coreProperties>
</file>