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AF2C2C1-71E0-455D-8062-83F6F1B2D196}" xr6:coauthVersionLast="36" xr6:coauthVersionMax="36" xr10:uidLastSave="{00000000-0000-0000-0000-000000000000}"/>
  <bookViews>
    <workbookView xWindow="0" yWindow="0" windowWidth="28800" windowHeight="12225" xr2:uid="{DD3A8C14-BBF5-4F78-B1B7-C8887875BE3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11" i="1"/>
  <c r="D10" i="1"/>
  <c r="D9" i="1"/>
  <c r="D7" i="1"/>
  <c r="C10" i="1"/>
  <c r="C9" i="1"/>
  <c r="U75" i="2"/>
  <c r="U74" i="2"/>
  <c r="U73" i="2"/>
  <c r="U71" i="2"/>
  <c r="U70" i="2"/>
  <c r="U68" i="2"/>
  <c r="D28" i="1"/>
  <c r="T65" i="2"/>
  <c r="S65" i="2"/>
  <c r="L65" i="2"/>
  <c r="K65" i="2"/>
  <c r="H65" i="2"/>
  <c r="G65" i="2"/>
  <c r="D65" i="2"/>
  <c r="T60" i="2"/>
  <c r="S60" i="2"/>
  <c r="R60" i="2"/>
  <c r="R65" i="2" s="1"/>
  <c r="Q60" i="2"/>
  <c r="Q65" i="2" s="1"/>
  <c r="P60" i="2"/>
  <c r="P65" i="2" s="1"/>
  <c r="O60" i="2"/>
  <c r="O65" i="2" s="1"/>
  <c r="N60" i="2"/>
  <c r="N65" i="2" s="1"/>
  <c r="M60" i="2"/>
  <c r="M65" i="2" s="1"/>
  <c r="L60" i="2"/>
  <c r="K60" i="2"/>
  <c r="J60" i="2"/>
  <c r="J65" i="2" s="1"/>
  <c r="I60" i="2"/>
  <c r="I65" i="2" s="1"/>
  <c r="H60" i="2"/>
  <c r="G60" i="2"/>
  <c r="F60" i="2"/>
  <c r="F65" i="2" s="1"/>
  <c r="E60" i="2"/>
  <c r="E65" i="2" s="1"/>
  <c r="D60" i="2"/>
  <c r="C60" i="2"/>
  <c r="C65" i="2" s="1"/>
  <c r="T54" i="2"/>
  <c r="S54" i="2"/>
  <c r="L54" i="2"/>
  <c r="H54" i="2"/>
  <c r="G54" i="2"/>
  <c r="T47" i="2"/>
  <c r="S47" i="2"/>
  <c r="R47" i="2"/>
  <c r="R54" i="2" s="1"/>
  <c r="Q47" i="2"/>
  <c r="Q54" i="2" s="1"/>
  <c r="P47" i="2"/>
  <c r="P54" i="2" s="1"/>
  <c r="O47" i="2"/>
  <c r="O54" i="2" s="1"/>
  <c r="N47" i="2"/>
  <c r="N54" i="2" s="1"/>
  <c r="M47" i="2"/>
  <c r="M54" i="2" s="1"/>
  <c r="L47" i="2"/>
  <c r="K47" i="2"/>
  <c r="K54" i="2" s="1"/>
  <c r="J47" i="2"/>
  <c r="J54" i="2" s="1"/>
  <c r="I47" i="2"/>
  <c r="I54" i="2" s="1"/>
  <c r="H47" i="2"/>
  <c r="G47" i="2"/>
  <c r="F47" i="2"/>
  <c r="F54" i="2" s="1"/>
  <c r="E47" i="2"/>
  <c r="E54" i="2" s="1"/>
  <c r="D47" i="2"/>
  <c r="D54" i="2" s="1"/>
  <c r="C47" i="2"/>
  <c r="C54" i="2" s="1"/>
  <c r="U60" i="2"/>
  <c r="U65" i="2" s="1"/>
  <c r="U47" i="2"/>
  <c r="U54" i="2" s="1"/>
  <c r="Q31" i="2"/>
  <c r="U31" i="2"/>
  <c r="Q30" i="2"/>
  <c r="U30" i="2"/>
  <c r="U26" i="2"/>
  <c r="U25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T10" i="2"/>
  <c r="T16" i="2" s="1"/>
  <c r="T18" i="2" s="1"/>
  <c r="T20" i="2" s="1"/>
  <c r="S10" i="2"/>
  <c r="S16" i="2" s="1"/>
  <c r="S18" i="2" s="1"/>
  <c r="S20" i="2" s="1"/>
  <c r="O10" i="2"/>
  <c r="K10" i="2"/>
  <c r="T6" i="2"/>
  <c r="S6" i="2"/>
  <c r="R6" i="2"/>
  <c r="Q6" i="2"/>
  <c r="Q36" i="2" s="1"/>
  <c r="P6" i="2"/>
  <c r="P10" i="2" s="1"/>
  <c r="O6" i="2"/>
  <c r="N6" i="2"/>
  <c r="M6" i="2"/>
  <c r="L6" i="2"/>
  <c r="K6" i="2"/>
  <c r="J6" i="2"/>
  <c r="I6" i="2"/>
  <c r="H6" i="2"/>
  <c r="H10" i="2" s="1"/>
  <c r="H16" i="2" s="1"/>
  <c r="H18" i="2" s="1"/>
  <c r="H20" i="2" s="1"/>
  <c r="G6" i="2"/>
  <c r="G10" i="2" s="1"/>
  <c r="G16" i="2" s="1"/>
  <c r="G18" i="2" s="1"/>
  <c r="G20" i="2" s="1"/>
  <c r="F6" i="2"/>
  <c r="E6" i="2"/>
  <c r="E10" i="2" s="1"/>
  <c r="E16" i="2" s="1"/>
  <c r="E18" i="2" s="1"/>
  <c r="E20" i="2" s="1"/>
  <c r="D6" i="2"/>
  <c r="D10" i="2" s="1"/>
  <c r="C6" i="2"/>
  <c r="C10" i="2" s="1"/>
  <c r="C7" i="1"/>
  <c r="U15" i="2"/>
  <c r="U9" i="2"/>
  <c r="U6" i="2"/>
  <c r="U36" i="2" s="1"/>
  <c r="N10" i="2" l="1"/>
  <c r="R10" i="2"/>
  <c r="R16" i="2" s="1"/>
  <c r="R18" i="2" s="1"/>
  <c r="R20" i="2" s="1"/>
  <c r="F10" i="2"/>
  <c r="F16" i="2" s="1"/>
  <c r="F18" i="2" s="1"/>
  <c r="F20" i="2" s="1"/>
  <c r="C16" i="2"/>
  <c r="C18" i="2" s="1"/>
  <c r="C20" i="2" s="1"/>
  <c r="O16" i="2"/>
  <c r="O18" i="2" s="1"/>
  <c r="O20" i="2" s="1"/>
  <c r="D16" i="2"/>
  <c r="D18" i="2" s="1"/>
  <c r="D20" i="2" s="1"/>
  <c r="P16" i="2"/>
  <c r="P18" i="2" s="1"/>
  <c r="P20" i="2" s="1"/>
  <c r="I10" i="2"/>
  <c r="I16" i="2" s="1"/>
  <c r="I18" i="2" s="1"/>
  <c r="I20" i="2" s="1"/>
  <c r="U24" i="2"/>
  <c r="U10" i="2"/>
  <c r="Q10" i="2"/>
  <c r="Q29" i="2" s="1"/>
  <c r="J10" i="2"/>
  <c r="J16" i="2" s="1"/>
  <c r="J18" i="2" s="1"/>
  <c r="J20" i="2" s="1"/>
  <c r="L10" i="2"/>
  <c r="M10" i="2"/>
  <c r="N16" i="2"/>
  <c r="N18" i="2" s="1"/>
  <c r="N20" i="2" s="1"/>
  <c r="K16" i="2"/>
  <c r="K18" i="2" s="1"/>
  <c r="K20" i="2" s="1"/>
  <c r="M16" i="2"/>
  <c r="M18" i="2" s="1"/>
  <c r="M20" i="2" s="1"/>
  <c r="L16" i="2"/>
  <c r="L18" i="2" s="1"/>
  <c r="L20" i="2" s="1"/>
  <c r="U16" i="2" l="1"/>
  <c r="U29" i="2"/>
  <c r="Q16" i="2"/>
  <c r="Q18" i="2" l="1"/>
  <c r="Q32" i="2"/>
  <c r="U18" i="2"/>
  <c r="U32" i="2"/>
  <c r="U20" i="2" l="1"/>
  <c r="U34" i="2"/>
  <c r="Q20" i="2"/>
  <c r="Q34" i="2"/>
  <c r="Q21" i="2" l="1"/>
  <c r="Q33" i="2"/>
  <c r="U21" i="2"/>
  <c r="U33" i="2"/>
  <c r="C8" i="1" l="1"/>
  <c r="C11" i="1"/>
  <c r="C12" i="1" l="1"/>
</calcChain>
</file>

<file path=xl/sharedStrings.xml><?xml version="1.0" encoding="utf-8"?>
<sst xmlns="http://schemas.openxmlformats.org/spreadsheetml/2006/main" count="156" uniqueCount="138">
  <si>
    <t>$SHOP</t>
  </si>
  <si>
    <t>Shopify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</si>
  <si>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</si>
  <si>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</si>
  <si>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</si>
  <si>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</si>
  <si>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</si>
  <si>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</si>
  <si>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</si>
  <si>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</si>
  <si>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</si>
  <si>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</si>
  <si>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</si>
  <si>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</si>
  <si>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</si>
  <si>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</si>
  <si>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</si>
  <si>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</si>
  <si>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</si>
  <si>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</si>
  <si>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</si>
  <si>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</si>
  <si>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</si>
  <si>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</si>
  <si>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</si>
  <si>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</si>
  <si>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</si>
  <si>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</si>
  <si>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</si>
  <si>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</si>
  <si>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</si>
  <si>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</si>
  <si>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</si>
  <si>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</si>
  <si>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</si>
  <si>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</si>
  <si>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</si>
  <si>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</si>
  <si>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</si>
  <si>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</si>
  <si>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</si>
  <si>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</si>
  <si>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</si>
  <si>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</si>
  <si>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</si>
  <si>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</si>
  <si>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</si>
  <si>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</si>
  <si>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</si>
  <si>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</si>
  <si>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</si>
  <si>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</si>
  <si>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</si>
  <si>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</si>
  <si>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</si>
  <si>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</si>
  <si>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</si>
  <si>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</si>
  <si>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</si>
  <si>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</si>
  <si>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</si>
  <si>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</si>
  <si>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</si>
  <si>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</si>
  <si>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Key Events</t>
  </si>
  <si>
    <t>Founder</t>
  </si>
  <si>
    <t>Tobias Lutke</t>
  </si>
  <si>
    <t>Allan Leinwand</t>
  </si>
  <si>
    <t>Jeff Hoffmeister</t>
  </si>
  <si>
    <t>Kaz Nejatian</t>
  </si>
  <si>
    <t>Ottowa, Canada</t>
  </si>
  <si>
    <t>Subscription Revenue</t>
  </si>
  <si>
    <t>Merchant Revenue</t>
  </si>
  <si>
    <t>Revenue</t>
  </si>
  <si>
    <t>Subscription COGS</t>
  </si>
  <si>
    <t>Merchant COGS</t>
  </si>
  <si>
    <t>COGS</t>
  </si>
  <si>
    <t>Gross Profit</t>
  </si>
  <si>
    <t>S&amp;M</t>
  </si>
  <si>
    <t>R&amp;D</t>
  </si>
  <si>
    <t>G&amp;A</t>
  </si>
  <si>
    <t>Transaction &amp; Loan Losses</t>
  </si>
  <si>
    <t>Operating Expenses</t>
  </si>
  <si>
    <t>Operating Income</t>
  </si>
  <si>
    <t>Other Income, Net</t>
  </si>
  <si>
    <t>Pretax Income</t>
  </si>
  <si>
    <t>Taxes</t>
  </si>
  <si>
    <t>Net Income</t>
  </si>
  <si>
    <t>EPS</t>
  </si>
  <si>
    <t>Revenue Y/Y</t>
  </si>
  <si>
    <t>Subscription Y/Y</t>
  </si>
  <si>
    <t>Merchant Y/Y</t>
  </si>
  <si>
    <t>Revenue Q/Q</t>
  </si>
  <si>
    <t>Gross Margin</t>
  </si>
  <si>
    <t>Operating Margin</t>
  </si>
  <si>
    <t>Net Margin</t>
  </si>
  <si>
    <t>Tax Rate</t>
  </si>
  <si>
    <t>R&amp;D Budget</t>
  </si>
  <si>
    <t>Balance Sheet</t>
  </si>
  <si>
    <t>Cashflow Statement</t>
  </si>
  <si>
    <t>CFFO</t>
  </si>
  <si>
    <t>CapEx</t>
  </si>
  <si>
    <t>CFFI</t>
  </si>
  <si>
    <t>FCF</t>
  </si>
  <si>
    <t>Shopify POS</t>
  </si>
  <si>
    <t>SaaS Model</t>
  </si>
  <si>
    <t>Merchant Sales</t>
  </si>
  <si>
    <t>Business Model</t>
  </si>
  <si>
    <t>In-person physical retail POS system</t>
  </si>
  <si>
    <t>connected to the Shopify platform</t>
  </si>
  <si>
    <t>Subscription Gross Margin</t>
  </si>
  <si>
    <t>Merchant Gross Margin</t>
  </si>
  <si>
    <t>Marketable Securities</t>
  </si>
  <si>
    <t>Trade &amp; A/R</t>
  </si>
  <si>
    <t>Merchant Cash Advances</t>
  </si>
  <si>
    <t>Income Tax Receivables</t>
  </si>
  <si>
    <t>Other Current Assets</t>
  </si>
  <si>
    <t>TCA</t>
  </si>
  <si>
    <t>PP&amp;E</t>
  </si>
  <si>
    <t>ROU</t>
  </si>
  <si>
    <t>Intangibles</t>
  </si>
  <si>
    <t>Deferred Taxes</t>
  </si>
  <si>
    <t>Equity &amp; Other Investments</t>
  </si>
  <si>
    <t>Goodwill</t>
  </si>
  <si>
    <t>Assets</t>
  </si>
  <si>
    <t>A/P</t>
  </si>
  <si>
    <t>Income Tax Payable</t>
  </si>
  <si>
    <t>Deferred Revenues</t>
  </si>
  <si>
    <t>Lease Liabilities</t>
  </si>
  <si>
    <t>TCL</t>
  </si>
  <si>
    <t>Convertible Senior Notes</t>
  </si>
  <si>
    <t>Liabilities</t>
  </si>
  <si>
    <t>S/E</t>
  </si>
  <si>
    <t>S/E+L</t>
  </si>
  <si>
    <t>Book Value</t>
  </si>
  <si>
    <t>Book Value per Share</t>
  </si>
  <si>
    <t>Share Price</t>
  </si>
  <si>
    <t>MCAP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</si>
</sst>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"/>
    <numFmt numFmtId="172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3" fillId="0" borderId="0" xfId="0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3" borderId="4" xfId="0" applyFont="1" applyFill="1" applyBorder="1"/>
    <xf numFmtId="0" fontId="1" fillId="3" borderId="6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8" fillId="0" borderId="0" xfId="0" applyFont="1"/>
    <xf numFmtId="2" fontId="1" fillId="0" borderId="0" xfId="0" applyNumberFormat="1" applyFont="1"/>
    <xf numFmtId="168" fontId="8" fillId="0" borderId="0" xfId="0" applyNumberFormat="1" applyFont="1" applyAlignment="1">
      <alignment horizontal="left" indent="1"/>
    </xf>
    <xf numFmtId="168" fontId="8" fillId="0" borderId="0" xfId="0" applyNumberFormat="1" applyFont="1"/>
    <xf numFmtId="168" fontId="2" fillId="0" borderId="0" xfId="0" applyNumberFormat="1" applyFont="1"/>
    <xf numFmtId="168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0" fontId="9" fillId="0" borderId="0" xfId="0" applyFont="1"/>
    <xf numFmtId="0" fontId="1" fillId="0" borderId="0" xfId="0" applyFont="1" applyAlignment="1"/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2"/>
    </xf>
    <xf numFmtId="9" fontId="8" fillId="0" borderId="0" xfId="0" applyNumberFormat="1" applyFont="1" applyAlignment="1">
      <alignment horizontal="left" indent="1"/>
    </xf>
    <xf numFmtId="9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172" fontId="1" fillId="4" borderId="0" xfId="0" applyNumberFormat="1" applyFont="1" applyFill="1" applyBorder="1" applyAlignment="1">
      <alignment horizontal="center"/>
    </xf>
    <xf numFmtId="172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4</xdr:col>
      <xdr:colOff>561975</xdr:colOff>
      <xdr:row>3</xdr:row>
      <xdr:rowOff>134302</xdr:rowOff>
    </xdr:to>
    <xdr:pic>
      <xdr:nvPicPr>
        <xdr:cNvPr id="2" name="Picture 1" descr="Shopify Reviews 2023: Details, Pricing, &amp; Features | G2">
          <a:extLst>
            <a:ext uri="{FF2B5EF4-FFF2-40B4-BE49-F238E27FC236}">
              <a16:creationId xmlns:a16="http://schemas.microsoft.com/office/drawing/2014/main" id="{BAD20166-8B39-4BE8-BDBA-22050F997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1181100" cy="620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9525</xdr:rowOff>
    </xdr:from>
    <xdr:to>
      <xdr:col>21</xdr:col>
      <xdr:colOff>9525</xdr:colOff>
      <xdr:row>124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126BAFA-615E-48E1-B724-44563A8700E0}"/>
            </a:ext>
          </a:extLst>
        </xdr:cNvPr>
        <xdr:cNvCxnSpPr/>
      </xdr:nvCxnSpPr>
      <xdr:spPr>
        <a:xfrm>
          <a:off x="13477875" y="9525"/>
          <a:ext cx="0" cy="20135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shopify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27.q4cdn.com/572064924/files/doc_financials/2022/q3/Exhibit-99.1-Press-Release-Q3-2022-(FINAL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6E83-3251-4909-AC6D-F91B7A570587}">
  <dimension ref="A2:Y38"/>
  <sheetViews>
    <sheetView tabSelected="1" workbookViewId="0">
      <selection activeCell="O36" sqref="O36"/>
    </sheetView>
  </sheetViews>
  <sheetFormatPr defaultRowHeight="12.75" x14ac:dyDescent="0.2"/>
  <cols>
    <col min="1" max="16384" width="9.140625" style="1"/>
  </cols>
  <sheetData>
    <row r="2" spans="1:25" x14ac:dyDescent="0.2">
      <c r="B2" s="2" t="s">
        <v>0</v>
      </c>
      <c r="D2" s="25"/>
    </row>
    <row r="3" spans="1:25" x14ac:dyDescent="0.2">
      <c r="B3" s="2" t="s">
        <v>1</v>
      </c>
    </row>
    <row r="5" spans="1:25" x14ac:dyDescent="0.2">
      <c r="B5" s="4" t="s">
        <v>2</v>
      </c>
      <c r="C5" s="5"/>
      <c r="D5" s="6"/>
      <c r="G5" s="4" t="s">
        <v>64</v>
      </c>
      <c r="H5" s="5"/>
      <c r="I5" s="5"/>
      <c r="J5" s="5"/>
      <c r="K5" s="5"/>
      <c r="L5" s="5"/>
      <c r="M5" s="5"/>
      <c r="N5" s="5"/>
      <c r="O5" s="5"/>
      <c r="P5" s="5"/>
      <c r="Q5" s="6"/>
      <c r="T5" s="3" t="s">
        <v>107</v>
      </c>
      <c r="U5" s="3"/>
      <c r="V5" s="3"/>
      <c r="W5" s="3"/>
      <c r="X5" s="56"/>
      <c r="Y5" s="56"/>
    </row>
    <row r="6" spans="1:25" x14ac:dyDescent="0.2">
      <c r="B6" s="7" t="s">
        <v>3</v>
      </c>
      <c r="C6" s="8">
        <v>52.93</v>
      </c>
      <c r="D6" s="30"/>
      <c r="G6" s="36"/>
      <c r="H6" s="22"/>
      <c r="I6" s="22"/>
      <c r="J6" s="22"/>
      <c r="K6" s="22"/>
      <c r="L6" s="22"/>
      <c r="M6" s="22"/>
      <c r="N6" s="22"/>
      <c r="O6" s="22"/>
      <c r="P6" s="22"/>
      <c r="Q6" s="23"/>
      <c r="T6" s="11" t="s">
        <v>104</v>
      </c>
      <c r="U6" s="10"/>
      <c r="V6" s="10"/>
      <c r="W6" s="10"/>
    </row>
    <row r="7" spans="1:25" x14ac:dyDescent="0.2">
      <c r="B7" s="7" t="s">
        <v>4</v>
      </c>
      <c r="C7" s="28">
        <f>'Financial Model'!U22</f>
        <v>1269.4252260000001</v>
      </c>
      <c r="D7" s="30" t="str">
        <f>$C$28</f>
        <v>Q322</v>
      </c>
      <c r="G7" s="36"/>
      <c r="H7" s="22"/>
      <c r="I7" s="22"/>
      <c r="J7" s="22"/>
      <c r="K7" s="22"/>
      <c r="L7" s="22"/>
      <c r="M7" s="22"/>
      <c r="N7" s="22"/>
      <c r="O7" s="22"/>
      <c r="P7" s="22"/>
      <c r="Q7" s="23"/>
      <c r="T7" s="57" t="s">
        <v>108</v>
      </c>
      <c r="U7" s="10"/>
      <c r="V7" s="10"/>
      <c r="W7" s="10"/>
    </row>
    <row r="8" spans="1:25" x14ac:dyDescent="0.2">
      <c r="B8" s="7" t="s">
        <v>5</v>
      </c>
      <c r="C8" s="28">
        <f>C6*C7</f>
        <v>67190.677212180002</v>
      </c>
      <c r="D8" s="30"/>
      <c r="G8" s="36"/>
      <c r="H8" s="22"/>
      <c r="I8" s="22"/>
      <c r="J8" s="22"/>
      <c r="K8" s="22"/>
      <c r="L8" s="22"/>
      <c r="M8" s="22"/>
      <c r="N8" s="22"/>
      <c r="O8" s="22"/>
      <c r="P8" s="22"/>
      <c r="Q8" s="23"/>
      <c r="T8" s="58" t="s">
        <v>109</v>
      </c>
      <c r="U8" s="10"/>
      <c r="V8" s="10"/>
      <c r="W8" s="10"/>
    </row>
    <row r="9" spans="1:25" x14ac:dyDescent="0.2">
      <c r="B9" s="7" t="s">
        <v>6</v>
      </c>
      <c r="C9" s="28">
        <f>'Financial Model'!U73</f>
        <v>4941.4319999999998</v>
      </c>
      <c r="D9" s="30" t="str">
        <f t="shared" ref="D9:D11" si="0">$C$28</f>
        <v>Q322</v>
      </c>
      <c r="G9" s="36"/>
      <c r="H9" s="22"/>
      <c r="I9" s="22"/>
      <c r="J9" s="22"/>
      <c r="K9" s="22"/>
      <c r="L9" s="22"/>
      <c r="M9" s="22"/>
      <c r="N9" s="22"/>
      <c r="O9" s="22"/>
      <c r="P9" s="22"/>
      <c r="Q9" s="23"/>
      <c r="T9" s="11" t="s">
        <v>106</v>
      </c>
      <c r="U9" s="10"/>
      <c r="V9" s="10"/>
      <c r="W9" s="10"/>
    </row>
    <row r="10" spans="1:25" x14ac:dyDescent="0.2">
      <c r="B10" s="7" t="s">
        <v>7</v>
      </c>
      <c r="C10" s="28">
        <f>'Financial Model'!U74</f>
        <v>912.72400000000005</v>
      </c>
      <c r="D10" s="30" t="str">
        <f t="shared" si="0"/>
        <v>Q322</v>
      </c>
      <c r="G10" s="36"/>
      <c r="H10" s="22"/>
      <c r="I10" s="22"/>
      <c r="J10" s="22"/>
      <c r="K10" s="22"/>
      <c r="L10" s="22"/>
      <c r="M10" s="22"/>
      <c r="N10" s="22"/>
      <c r="O10" s="22"/>
      <c r="P10" s="22"/>
      <c r="Q10" s="23"/>
      <c r="T10" s="10"/>
      <c r="U10" s="10"/>
      <c r="V10" s="10"/>
      <c r="W10" s="10"/>
    </row>
    <row r="11" spans="1:25" x14ac:dyDescent="0.2">
      <c r="B11" s="7" t="s">
        <v>8</v>
      </c>
      <c r="C11" s="28">
        <f>C9-C10</f>
        <v>4028.7079999999996</v>
      </c>
      <c r="D11" s="30" t="str">
        <f t="shared" si="0"/>
        <v>Q322</v>
      </c>
      <c r="G11" s="36"/>
      <c r="H11" s="22"/>
      <c r="I11" s="22"/>
      <c r="J11" s="22"/>
      <c r="K11" s="22"/>
      <c r="L11" s="22"/>
      <c r="M11" s="22"/>
      <c r="N11" s="22"/>
      <c r="O11" s="22"/>
      <c r="P11" s="22"/>
      <c r="Q11" s="23"/>
      <c r="T11" s="10"/>
      <c r="U11" s="10"/>
      <c r="V11" s="10"/>
      <c r="W11" s="10"/>
    </row>
    <row r="12" spans="1:25" x14ac:dyDescent="0.2">
      <c r="B12" s="9" t="s">
        <v>9</v>
      </c>
      <c r="C12" s="29">
        <f>C8-C11</f>
        <v>63161.969212180004</v>
      </c>
      <c r="D12" s="31"/>
      <c r="G12" s="36"/>
      <c r="H12" s="22"/>
      <c r="I12" s="22"/>
      <c r="J12" s="22"/>
      <c r="K12" s="22"/>
      <c r="L12" s="22"/>
      <c r="M12" s="22"/>
      <c r="N12" s="22"/>
      <c r="O12" s="22"/>
      <c r="P12" s="22"/>
      <c r="Q12" s="23"/>
      <c r="T12" s="11" t="s">
        <v>105</v>
      </c>
      <c r="U12" s="10"/>
      <c r="V12" s="10"/>
      <c r="W12" s="10"/>
    </row>
    <row r="13" spans="1:25" x14ac:dyDescent="0.2">
      <c r="G13" s="36"/>
      <c r="H13" s="22"/>
      <c r="I13" s="22"/>
      <c r="J13" s="22"/>
      <c r="K13" s="22"/>
      <c r="L13" s="22"/>
      <c r="M13" s="22"/>
      <c r="N13" s="22"/>
      <c r="O13" s="22"/>
      <c r="P13" s="22"/>
      <c r="Q13" s="23"/>
      <c r="T13" s="10"/>
      <c r="U13" s="10"/>
      <c r="V13" s="10"/>
      <c r="W13" s="10"/>
    </row>
    <row r="14" spans="1:25" x14ac:dyDescent="0.2">
      <c r="G14" s="36"/>
      <c r="H14" s="22"/>
      <c r="I14" s="22"/>
      <c r="J14" s="22"/>
      <c r="K14" s="22"/>
      <c r="L14" s="22"/>
      <c r="M14" s="22"/>
      <c r="N14" s="22"/>
      <c r="O14" s="22"/>
      <c r="P14" s="22"/>
      <c r="Q14" s="23"/>
      <c r="T14" s="10"/>
      <c r="U14" s="10"/>
      <c r="V14" s="10"/>
      <c r="W14" s="10"/>
    </row>
    <row r="15" spans="1:25" x14ac:dyDescent="0.2">
      <c r="B15" s="4" t="s">
        <v>10</v>
      </c>
      <c r="C15" s="5"/>
      <c r="D15" s="6"/>
      <c r="G15" s="36"/>
      <c r="H15" s="22"/>
      <c r="I15" s="22"/>
      <c r="J15" s="22"/>
      <c r="K15" s="22"/>
      <c r="L15" s="22"/>
      <c r="M15" s="22"/>
      <c r="N15" s="22"/>
      <c r="O15" s="22"/>
      <c r="P15" s="22"/>
      <c r="Q15" s="23"/>
      <c r="T15" s="10"/>
      <c r="U15" s="10"/>
      <c r="V15" s="10"/>
      <c r="W15" s="10"/>
    </row>
    <row r="16" spans="1:25" x14ac:dyDescent="0.2">
      <c r="A16" s="32" t="s">
        <v>65</v>
      </c>
      <c r="B16" s="12" t="s">
        <v>11</v>
      </c>
      <c r="C16" s="38" t="s">
        <v>66</v>
      </c>
      <c r="D16" s="39"/>
      <c r="G16" s="36"/>
      <c r="H16" s="22"/>
      <c r="I16" s="22"/>
      <c r="J16" s="22"/>
      <c r="K16" s="22"/>
      <c r="L16" s="22"/>
      <c r="M16" s="22"/>
      <c r="N16" s="22"/>
      <c r="O16" s="22"/>
      <c r="P16" s="22"/>
      <c r="Q16" s="23"/>
      <c r="T16" s="10"/>
      <c r="U16" s="10"/>
      <c r="V16" s="10"/>
      <c r="W16" s="10"/>
    </row>
    <row r="17" spans="2:17" x14ac:dyDescent="0.2">
      <c r="B17" s="12" t="s">
        <v>12</v>
      </c>
      <c r="C17" s="38" t="s">
        <v>68</v>
      </c>
      <c r="D17" s="39"/>
      <c r="G17" s="36"/>
      <c r="H17" s="22"/>
      <c r="I17" s="22"/>
      <c r="J17" s="22"/>
      <c r="K17" s="22"/>
      <c r="L17" s="22"/>
      <c r="M17" s="22"/>
      <c r="N17" s="22"/>
      <c r="O17" s="22"/>
      <c r="P17" s="22"/>
      <c r="Q17" s="23"/>
    </row>
    <row r="18" spans="2:17" x14ac:dyDescent="0.2">
      <c r="B18" s="12" t="s">
        <v>13</v>
      </c>
      <c r="C18" s="38" t="s">
        <v>69</v>
      </c>
      <c r="D18" s="39"/>
      <c r="G18" s="36"/>
      <c r="H18" s="22"/>
      <c r="I18" s="22"/>
      <c r="J18" s="22"/>
      <c r="K18" s="22"/>
      <c r="L18" s="22"/>
      <c r="M18" s="22"/>
      <c r="N18" s="22"/>
      <c r="O18" s="22"/>
      <c r="P18" s="22"/>
      <c r="Q18" s="23"/>
    </row>
    <row r="19" spans="2:17" x14ac:dyDescent="0.2">
      <c r="B19" s="15" t="s">
        <v>14</v>
      </c>
      <c r="C19" s="26" t="s">
        <v>67</v>
      </c>
      <c r="D19" s="27"/>
      <c r="G19" s="36"/>
      <c r="H19" s="22"/>
      <c r="I19" s="22"/>
      <c r="J19" s="22"/>
      <c r="K19" s="22"/>
      <c r="L19" s="22"/>
      <c r="M19" s="22"/>
      <c r="N19" s="22"/>
      <c r="O19" s="22"/>
      <c r="P19" s="22"/>
      <c r="Q19" s="23"/>
    </row>
    <row r="20" spans="2:17" x14ac:dyDescent="0.2">
      <c r="G20" s="36"/>
      <c r="H20" s="22"/>
      <c r="I20" s="22"/>
      <c r="J20" s="22"/>
      <c r="K20" s="22"/>
      <c r="L20" s="22"/>
      <c r="M20" s="22"/>
      <c r="N20" s="22"/>
      <c r="O20" s="22"/>
      <c r="P20" s="22"/>
      <c r="Q20" s="23"/>
    </row>
    <row r="21" spans="2:17" x14ac:dyDescent="0.2">
      <c r="G21" s="36"/>
      <c r="H21" s="22"/>
      <c r="I21" s="22"/>
      <c r="J21" s="22"/>
      <c r="K21" s="22"/>
      <c r="L21" s="22"/>
      <c r="M21" s="22"/>
      <c r="N21" s="22"/>
      <c r="O21" s="22"/>
      <c r="P21" s="22"/>
      <c r="Q21" s="23"/>
    </row>
    <row r="22" spans="2:17" x14ac:dyDescent="0.2">
      <c r="B22" s="4" t="s">
        <v>15</v>
      </c>
      <c r="C22" s="5"/>
      <c r="D22" s="6"/>
      <c r="G22" s="36"/>
      <c r="H22" s="22"/>
      <c r="I22" s="22"/>
      <c r="J22" s="22"/>
      <c r="K22" s="22"/>
      <c r="L22" s="22"/>
      <c r="M22" s="22"/>
      <c r="N22" s="22"/>
      <c r="O22" s="22"/>
      <c r="P22" s="22"/>
      <c r="Q22" s="23"/>
    </row>
    <row r="23" spans="2:17" x14ac:dyDescent="0.2">
      <c r="B23" s="18" t="s">
        <v>16</v>
      </c>
      <c r="C23" s="38" t="s">
        <v>70</v>
      </c>
      <c r="D23" s="39"/>
      <c r="G23" s="36"/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spans="2:17" x14ac:dyDescent="0.2">
      <c r="B24" s="18" t="s">
        <v>17</v>
      </c>
      <c r="C24" s="38">
        <v>2004</v>
      </c>
      <c r="D24" s="39"/>
      <c r="G24" s="36"/>
      <c r="H24" s="22"/>
      <c r="I24" s="22"/>
      <c r="J24" s="22"/>
      <c r="K24" s="22"/>
      <c r="L24" s="22"/>
      <c r="M24" s="22"/>
      <c r="N24" s="22"/>
      <c r="O24" s="22"/>
      <c r="P24" s="22"/>
      <c r="Q24" s="23"/>
    </row>
    <row r="25" spans="2:17" x14ac:dyDescent="0.2">
      <c r="B25" s="18" t="s">
        <v>18</v>
      </c>
      <c r="C25" s="38">
        <v>2015</v>
      </c>
      <c r="D25" s="39"/>
      <c r="G25" s="36"/>
      <c r="H25" s="22"/>
      <c r="I25" s="22"/>
      <c r="J25" s="22"/>
      <c r="K25" s="22"/>
      <c r="L25" s="22"/>
      <c r="M25" s="22"/>
      <c r="N25" s="22"/>
      <c r="O25" s="22"/>
      <c r="P25" s="22"/>
      <c r="Q25" s="23"/>
    </row>
    <row r="26" spans="2:17" x14ac:dyDescent="0.2">
      <c r="B26" s="18"/>
      <c r="C26" s="13"/>
      <c r="D26" s="14"/>
      <c r="G26" s="36"/>
      <c r="H26" s="22"/>
      <c r="I26" s="22"/>
      <c r="J26" s="22"/>
      <c r="K26" s="22"/>
      <c r="L26" s="22"/>
      <c r="M26" s="22"/>
      <c r="N26" s="22"/>
      <c r="O26" s="22"/>
      <c r="P26" s="22"/>
      <c r="Q26" s="23"/>
    </row>
    <row r="27" spans="2:17" x14ac:dyDescent="0.2">
      <c r="B27" s="18"/>
      <c r="C27" s="13"/>
      <c r="D27" s="14"/>
      <c r="G27" s="36"/>
      <c r="H27" s="22"/>
      <c r="I27" s="22"/>
      <c r="J27" s="22"/>
      <c r="K27" s="22"/>
      <c r="L27" s="22"/>
      <c r="M27" s="22"/>
      <c r="N27" s="22"/>
      <c r="O27" s="22"/>
      <c r="P27" s="22"/>
      <c r="Q27" s="23"/>
    </row>
    <row r="28" spans="2:17" x14ac:dyDescent="0.2">
      <c r="B28" s="18" t="s">
        <v>19</v>
      </c>
      <c r="C28" s="24" t="s">
        <v>47</v>
      </c>
      <c r="D28" s="61">
        <f>'Financial Model'!U3</f>
        <v>46661</v>
      </c>
      <c r="G28" s="36"/>
      <c r="H28" s="22"/>
      <c r="I28" s="22"/>
      <c r="J28" s="22"/>
      <c r="K28" s="22"/>
      <c r="L28" s="22"/>
      <c r="M28" s="22"/>
      <c r="N28" s="22"/>
      <c r="O28" s="22"/>
      <c r="P28" s="22"/>
      <c r="Q28" s="23"/>
    </row>
    <row r="29" spans="2:17" x14ac:dyDescent="0.2">
      <c r="B29" s="19" t="s">
        <v>20</v>
      </c>
      <c r="C29" s="40" t="s">
        <v>28</v>
      </c>
      <c r="D29" s="41"/>
      <c r="G29" s="37"/>
      <c r="H29" s="20"/>
      <c r="I29" s="20"/>
      <c r="J29" s="20"/>
      <c r="K29" s="20"/>
      <c r="L29" s="20"/>
      <c r="M29" s="20"/>
      <c r="N29" s="20"/>
      <c r="O29" s="20"/>
      <c r="P29" s="20"/>
      <c r="Q29" s="21"/>
    </row>
    <row r="32" spans="2:17" x14ac:dyDescent="0.2">
      <c r="B32" s="4" t="s">
        <v>21</v>
      </c>
      <c r="C32" s="5"/>
      <c r="D32" s="6"/>
    </row>
    <row r="33" spans="2:4" x14ac:dyDescent="0.2">
      <c r="B33" s="18" t="s">
        <v>22</v>
      </c>
      <c r="C33" s="62">
        <f>C6/'Financial Model'!U71</f>
        <v>7.729278198315245</v>
      </c>
      <c r="D33" s="63"/>
    </row>
    <row r="34" spans="2:4" x14ac:dyDescent="0.2">
      <c r="B34" s="18" t="s">
        <v>23</v>
      </c>
      <c r="C34" s="13"/>
      <c r="D34" s="14"/>
    </row>
    <row r="35" spans="2:4" x14ac:dyDescent="0.2">
      <c r="B35" s="18" t="s">
        <v>24</v>
      </c>
      <c r="C35" s="13"/>
      <c r="D35" s="14"/>
    </row>
    <row r="36" spans="2:4" x14ac:dyDescent="0.2">
      <c r="B36" s="18" t="s">
        <v>25</v>
      </c>
      <c r="C36" s="13"/>
      <c r="D36" s="14"/>
    </row>
    <row r="37" spans="2:4" x14ac:dyDescent="0.2">
      <c r="B37" s="18" t="s">
        <v>26</v>
      </c>
      <c r="C37" s="13"/>
      <c r="D37" s="14"/>
    </row>
    <row r="38" spans="2:4" x14ac:dyDescent="0.2">
      <c r="B38" s="19" t="s">
        <v>27</v>
      </c>
      <c r="C38" s="16"/>
      <c r="D38" s="17"/>
    </row>
  </sheetData>
  <mergeCells count="22">
    <mergeCell ref="C36:D36"/>
    <mergeCell ref="C37:D37"/>
    <mergeCell ref="C38:D38"/>
    <mergeCell ref="G5:Q5"/>
    <mergeCell ref="T5:W5"/>
    <mergeCell ref="C29:D29"/>
    <mergeCell ref="B32:D32"/>
    <mergeCell ref="C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hyperlinks>
    <hyperlink ref="C29:D29" r:id="rId1" display="Link" xr:uid="{2A54B12F-EBE0-4DCB-A8AD-3BBE3B84923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B027-C354-42BF-BB7E-A89113FA6041}">
  <dimension ref="B1:AO97"/>
  <sheetViews>
    <sheetView workbookViewId="0">
      <pane xSplit="2" ySplit="3" topLeftCell="C37" activePane="bottomRight" state="frozen"/>
      <selection pane="topRight" activeCell="C1" sqref="C1"/>
      <selection pane="bottomLeft" activeCell="A4" sqref="A4"/>
      <selection pane="bottomRight" activeCell="U91" sqref="U91"/>
    </sheetView>
  </sheetViews>
  <sheetFormatPr defaultRowHeight="12.75" x14ac:dyDescent="0.2"/>
  <cols>
    <col min="1" max="1" width="4.28515625" style="1" customWidth="1"/>
    <col min="2" max="2" width="24" style="1" bestFit="1" customWidth="1"/>
    <col min="3" max="16384" width="9.140625" style="1"/>
  </cols>
  <sheetData>
    <row r="1" spans="2:41" s="33" customFormat="1" x14ac:dyDescent="0.2">
      <c r="C1" s="33" t="s">
        <v>29</v>
      </c>
      <c r="D1" s="33" t="s">
        <v>30</v>
      </c>
      <c r="E1" s="33" t="s">
        <v>31</v>
      </c>
      <c r="F1" s="33" t="s">
        <v>32</v>
      </c>
      <c r="G1" s="33" t="s">
        <v>33</v>
      </c>
      <c r="H1" s="33" t="s">
        <v>34</v>
      </c>
      <c r="I1" s="33" t="s">
        <v>35</v>
      </c>
      <c r="J1" s="33" t="s">
        <v>36</v>
      </c>
      <c r="K1" s="33" t="s">
        <v>37</v>
      </c>
      <c r="L1" s="33" t="s">
        <v>38</v>
      </c>
      <c r="M1" s="33" t="s">
        <v>39</v>
      </c>
      <c r="N1" s="33" t="s">
        <v>40</v>
      </c>
      <c r="O1" s="33" t="s">
        <v>41</v>
      </c>
      <c r="P1" s="33" t="s">
        <v>42</v>
      </c>
      <c r="Q1" s="33" t="s">
        <v>43</v>
      </c>
      <c r="R1" s="33" t="s">
        <v>44</v>
      </c>
      <c r="S1" s="33" t="s">
        <v>45</v>
      </c>
      <c r="T1" s="33" t="s">
        <v>46</v>
      </c>
      <c r="U1" s="42" t="s">
        <v>47</v>
      </c>
      <c r="V1" s="33" t="s">
        <v>48</v>
      </c>
      <c r="Y1" s="33" t="s">
        <v>49</v>
      </c>
      <c r="Z1" s="33" t="s">
        <v>50</v>
      </c>
      <c r="AA1" s="33" t="s">
        <v>51</v>
      </c>
      <c r="AB1" s="33" t="s">
        <v>52</v>
      </c>
      <c r="AC1" s="33" t="s">
        <v>51</v>
      </c>
      <c r="AD1" s="33" t="s">
        <v>52</v>
      </c>
      <c r="AE1" s="33" t="s">
        <v>53</v>
      </c>
      <c r="AF1" s="33" t="s">
        <v>54</v>
      </c>
      <c r="AG1" s="33" t="s">
        <v>55</v>
      </c>
      <c r="AH1" s="33" t="s">
        <v>56</v>
      </c>
      <c r="AI1" s="33" t="s">
        <v>57</v>
      </c>
      <c r="AJ1" s="33" t="s">
        <v>58</v>
      </c>
      <c r="AK1" s="33" t="s">
        <v>59</v>
      </c>
      <c r="AL1" s="33" t="s">
        <v>60</v>
      </c>
      <c r="AM1" s="33" t="s">
        <v>61</v>
      </c>
      <c r="AN1" s="33" t="s">
        <v>62</v>
      </c>
      <c r="AO1" s="33" t="s">
        <v>63</v>
      </c>
    </row>
    <row r="2" spans="2:41" s="35" customFormat="1" x14ac:dyDescent="0.2">
      <c r="B2" s="34"/>
      <c r="Q2" s="44">
        <v>44469</v>
      </c>
      <c r="R2" s="44">
        <v>44561</v>
      </c>
      <c r="U2" s="44">
        <v>44834</v>
      </c>
    </row>
    <row r="3" spans="2:41" s="35" customFormat="1" x14ac:dyDescent="0.2">
      <c r="B3" s="34"/>
      <c r="U3" s="43">
        <v>46661</v>
      </c>
    </row>
    <row r="4" spans="2:41" s="49" customFormat="1" x14ac:dyDescent="0.2">
      <c r="B4" s="48" t="s">
        <v>71</v>
      </c>
      <c r="Q4" s="49">
        <v>336.20800000000003</v>
      </c>
      <c r="U4" s="49">
        <v>376.30099999999999</v>
      </c>
    </row>
    <row r="5" spans="2:41" s="49" customFormat="1" x14ac:dyDescent="0.2">
      <c r="B5" s="48" t="s">
        <v>72</v>
      </c>
      <c r="Q5" s="49">
        <v>787.53200000000004</v>
      </c>
      <c r="U5" s="49">
        <v>989.899</v>
      </c>
    </row>
    <row r="6" spans="2:41" s="50" customFormat="1" x14ac:dyDescent="0.2">
      <c r="B6" s="50" t="s">
        <v>73</v>
      </c>
      <c r="C6" s="50">
        <f t="shared" ref="C6:T6" si="0">C4+C5</f>
        <v>0</v>
      </c>
      <c r="D6" s="50">
        <f t="shared" si="0"/>
        <v>0</v>
      </c>
      <c r="E6" s="50">
        <f t="shared" si="0"/>
        <v>0</v>
      </c>
      <c r="F6" s="50">
        <f t="shared" si="0"/>
        <v>0</v>
      </c>
      <c r="G6" s="50">
        <f t="shared" si="0"/>
        <v>0</v>
      </c>
      <c r="H6" s="50">
        <f t="shared" si="0"/>
        <v>0</v>
      </c>
      <c r="I6" s="50">
        <f t="shared" si="0"/>
        <v>0</v>
      </c>
      <c r="J6" s="50">
        <f t="shared" si="0"/>
        <v>0</v>
      </c>
      <c r="K6" s="50">
        <f t="shared" si="0"/>
        <v>0</v>
      </c>
      <c r="L6" s="50">
        <f t="shared" si="0"/>
        <v>0</v>
      </c>
      <c r="M6" s="50">
        <f t="shared" si="0"/>
        <v>0</v>
      </c>
      <c r="N6" s="50">
        <f t="shared" si="0"/>
        <v>0</v>
      </c>
      <c r="O6" s="50">
        <f t="shared" si="0"/>
        <v>0</v>
      </c>
      <c r="P6" s="50">
        <f t="shared" si="0"/>
        <v>0</v>
      </c>
      <c r="Q6" s="50">
        <f t="shared" si="0"/>
        <v>1123.74</v>
      </c>
      <c r="R6" s="50">
        <f t="shared" si="0"/>
        <v>0</v>
      </c>
      <c r="S6" s="50">
        <f t="shared" si="0"/>
        <v>0</v>
      </c>
      <c r="T6" s="50">
        <f t="shared" si="0"/>
        <v>0</v>
      </c>
      <c r="U6" s="50">
        <f>U4+U5</f>
        <v>1366.2</v>
      </c>
    </row>
    <row r="7" spans="2:41" s="49" customFormat="1" x14ac:dyDescent="0.2">
      <c r="B7" s="48" t="s">
        <v>74</v>
      </c>
      <c r="Q7" s="49">
        <v>67.355000000000004</v>
      </c>
      <c r="U7" s="49">
        <v>82.313000000000002</v>
      </c>
    </row>
    <row r="8" spans="2:41" s="49" customFormat="1" x14ac:dyDescent="0.2">
      <c r="B8" s="48" t="s">
        <v>75</v>
      </c>
      <c r="Q8" s="49">
        <v>447.476</v>
      </c>
      <c r="U8" s="49">
        <v>621.55499999999995</v>
      </c>
    </row>
    <row r="9" spans="2:41" s="51" customFormat="1" x14ac:dyDescent="0.2">
      <c r="B9" s="51" t="s">
        <v>76</v>
      </c>
      <c r="C9" s="51">
        <f t="shared" ref="C9:T9" si="1">C7+C8</f>
        <v>0</v>
      </c>
      <c r="D9" s="51">
        <f t="shared" si="1"/>
        <v>0</v>
      </c>
      <c r="E9" s="51">
        <f t="shared" si="1"/>
        <v>0</v>
      </c>
      <c r="F9" s="51">
        <f t="shared" si="1"/>
        <v>0</v>
      </c>
      <c r="G9" s="51">
        <f t="shared" si="1"/>
        <v>0</v>
      </c>
      <c r="H9" s="51">
        <f t="shared" si="1"/>
        <v>0</v>
      </c>
      <c r="I9" s="51">
        <f t="shared" si="1"/>
        <v>0</v>
      </c>
      <c r="J9" s="51">
        <f t="shared" si="1"/>
        <v>0</v>
      </c>
      <c r="K9" s="51">
        <f t="shared" si="1"/>
        <v>0</v>
      </c>
      <c r="L9" s="51">
        <f t="shared" si="1"/>
        <v>0</v>
      </c>
      <c r="M9" s="51">
        <f t="shared" si="1"/>
        <v>0</v>
      </c>
      <c r="N9" s="51">
        <f t="shared" si="1"/>
        <v>0</v>
      </c>
      <c r="O9" s="51">
        <f t="shared" si="1"/>
        <v>0</v>
      </c>
      <c r="P9" s="51">
        <f t="shared" si="1"/>
        <v>0</v>
      </c>
      <c r="Q9" s="51">
        <f t="shared" si="1"/>
        <v>514.83100000000002</v>
      </c>
      <c r="R9" s="51">
        <f t="shared" si="1"/>
        <v>0</v>
      </c>
      <c r="S9" s="51">
        <f t="shared" si="1"/>
        <v>0</v>
      </c>
      <c r="T9" s="51">
        <f t="shared" si="1"/>
        <v>0</v>
      </c>
      <c r="U9" s="51">
        <f>U7+U8</f>
        <v>703.86799999999994</v>
      </c>
      <c r="X9" s="49"/>
      <c r="Y9" s="49"/>
    </row>
    <row r="10" spans="2:41" s="50" customFormat="1" x14ac:dyDescent="0.2">
      <c r="B10" s="50" t="s">
        <v>77</v>
      </c>
      <c r="C10" s="50">
        <f t="shared" ref="C10:T10" si="2">C6-C9</f>
        <v>0</v>
      </c>
      <c r="D10" s="50">
        <f t="shared" si="2"/>
        <v>0</v>
      </c>
      <c r="E10" s="50">
        <f t="shared" si="2"/>
        <v>0</v>
      </c>
      <c r="F10" s="50">
        <f t="shared" si="2"/>
        <v>0</v>
      </c>
      <c r="G10" s="50">
        <f t="shared" si="2"/>
        <v>0</v>
      </c>
      <c r="H10" s="50">
        <f t="shared" si="2"/>
        <v>0</v>
      </c>
      <c r="I10" s="50">
        <f t="shared" si="2"/>
        <v>0</v>
      </c>
      <c r="J10" s="50">
        <f t="shared" si="2"/>
        <v>0</v>
      </c>
      <c r="K10" s="50">
        <f t="shared" si="2"/>
        <v>0</v>
      </c>
      <c r="L10" s="50">
        <f t="shared" si="2"/>
        <v>0</v>
      </c>
      <c r="M10" s="50">
        <f t="shared" si="2"/>
        <v>0</v>
      </c>
      <c r="N10" s="50">
        <f t="shared" si="2"/>
        <v>0</v>
      </c>
      <c r="O10" s="50">
        <f t="shared" si="2"/>
        <v>0</v>
      </c>
      <c r="P10" s="50">
        <f t="shared" si="2"/>
        <v>0</v>
      </c>
      <c r="Q10" s="50">
        <f t="shared" si="2"/>
        <v>608.90899999999999</v>
      </c>
      <c r="R10" s="50">
        <f t="shared" si="2"/>
        <v>0</v>
      </c>
      <c r="S10" s="50">
        <f t="shared" si="2"/>
        <v>0</v>
      </c>
      <c r="T10" s="50">
        <f t="shared" si="2"/>
        <v>0</v>
      </c>
      <c r="U10" s="50">
        <f>U6-U9</f>
        <v>662.33200000000011</v>
      </c>
    </row>
    <row r="11" spans="2:41" s="51" customFormat="1" x14ac:dyDescent="0.2">
      <c r="B11" s="51" t="s">
        <v>78</v>
      </c>
      <c r="Q11" s="51">
        <v>237.94900000000001</v>
      </c>
      <c r="U11" s="51">
        <v>302.476</v>
      </c>
    </row>
    <row r="12" spans="2:41" s="51" customFormat="1" x14ac:dyDescent="0.2">
      <c r="B12" s="51" t="s">
        <v>79</v>
      </c>
      <c r="Q12" s="51">
        <v>221.02799999999999</v>
      </c>
      <c r="U12" s="51">
        <v>412.35899999999998</v>
      </c>
    </row>
    <row r="13" spans="2:41" s="51" customFormat="1" x14ac:dyDescent="0.2">
      <c r="B13" s="51" t="s">
        <v>80</v>
      </c>
      <c r="Q13" s="51">
        <v>128.72200000000001</v>
      </c>
      <c r="U13" s="51">
        <v>255.125</v>
      </c>
    </row>
    <row r="14" spans="2:41" s="51" customFormat="1" x14ac:dyDescent="0.2">
      <c r="B14" s="51" t="s">
        <v>81</v>
      </c>
      <c r="Q14" s="51">
        <v>25.311</v>
      </c>
      <c r="U14" s="51">
        <v>37.738</v>
      </c>
    </row>
    <row r="15" spans="2:41" s="51" customFormat="1" x14ac:dyDescent="0.2">
      <c r="B15" s="51" t="s">
        <v>82</v>
      </c>
      <c r="C15" s="51">
        <f t="shared" ref="C15:T15" si="3">SUM(C11:C14)</f>
        <v>0</v>
      </c>
      <c r="D15" s="51">
        <f t="shared" si="3"/>
        <v>0</v>
      </c>
      <c r="E15" s="51">
        <f t="shared" si="3"/>
        <v>0</v>
      </c>
      <c r="F15" s="51">
        <f t="shared" si="3"/>
        <v>0</v>
      </c>
      <c r="G15" s="51">
        <f t="shared" si="3"/>
        <v>0</v>
      </c>
      <c r="H15" s="51">
        <f t="shared" si="3"/>
        <v>0</v>
      </c>
      <c r="I15" s="51">
        <f t="shared" si="3"/>
        <v>0</v>
      </c>
      <c r="J15" s="51">
        <f t="shared" si="3"/>
        <v>0</v>
      </c>
      <c r="K15" s="51">
        <f t="shared" si="3"/>
        <v>0</v>
      </c>
      <c r="L15" s="51">
        <f t="shared" si="3"/>
        <v>0</v>
      </c>
      <c r="M15" s="51">
        <f t="shared" si="3"/>
        <v>0</v>
      </c>
      <c r="N15" s="51">
        <f t="shared" si="3"/>
        <v>0</v>
      </c>
      <c r="O15" s="51">
        <f t="shared" si="3"/>
        <v>0</v>
      </c>
      <c r="P15" s="51">
        <f t="shared" si="3"/>
        <v>0</v>
      </c>
      <c r="Q15" s="51">
        <f t="shared" si="3"/>
        <v>613.01</v>
      </c>
      <c r="R15" s="51">
        <f t="shared" si="3"/>
        <v>0</v>
      </c>
      <c r="S15" s="51">
        <f t="shared" si="3"/>
        <v>0</v>
      </c>
      <c r="T15" s="51">
        <f t="shared" si="3"/>
        <v>0</v>
      </c>
      <c r="U15" s="51">
        <f>SUM(U11:U14)</f>
        <v>1007.6980000000001</v>
      </c>
    </row>
    <row r="16" spans="2:41" s="50" customFormat="1" x14ac:dyDescent="0.2">
      <c r="B16" s="50" t="s">
        <v>83</v>
      </c>
      <c r="C16" s="50">
        <f t="shared" ref="C16:T16" si="4">C10-C15</f>
        <v>0</v>
      </c>
      <c r="D16" s="50">
        <f t="shared" si="4"/>
        <v>0</v>
      </c>
      <c r="E16" s="50">
        <f t="shared" si="4"/>
        <v>0</v>
      </c>
      <c r="F16" s="50">
        <f t="shared" si="4"/>
        <v>0</v>
      </c>
      <c r="G16" s="50">
        <f t="shared" si="4"/>
        <v>0</v>
      </c>
      <c r="H16" s="50">
        <f t="shared" si="4"/>
        <v>0</v>
      </c>
      <c r="I16" s="50">
        <f t="shared" si="4"/>
        <v>0</v>
      </c>
      <c r="J16" s="50">
        <f t="shared" si="4"/>
        <v>0</v>
      </c>
      <c r="K16" s="50">
        <f t="shared" si="4"/>
        <v>0</v>
      </c>
      <c r="L16" s="50">
        <f t="shared" si="4"/>
        <v>0</v>
      </c>
      <c r="M16" s="50">
        <f t="shared" si="4"/>
        <v>0</v>
      </c>
      <c r="N16" s="50">
        <f t="shared" si="4"/>
        <v>0</v>
      </c>
      <c r="O16" s="50">
        <f t="shared" si="4"/>
        <v>0</v>
      </c>
      <c r="P16" s="50">
        <f t="shared" si="4"/>
        <v>0</v>
      </c>
      <c r="Q16" s="50">
        <f t="shared" si="4"/>
        <v>-4.1009999999999991</v>
      </c>
      <c r="R16" s="50">
        <f t="shared" si="4"/>
        <v>0</v>
      </c>
      <c r="S16" s="50">
        <f t="shared" si="4"/>
        <v>0</v>
      </c>
      <c r="T16" s="50">
        <f t="shared" si="4"/>
        <v>0</v>
      </c>
      <c r="U16" s="50">
        <f>U10-U15</f>
        <v>-345.36599999999999</v>
      </c>
    </row>
    <row r="17" spans="2:21" s="51" customFormat="1" x14ac:dyDescent="0.2">
      <c r="B17" s="51" t="s">
        <v>84</v>
      </c>
      <c r="Q17" s="51">
        <v>1344.5530000000001</v>
      </c>
      <c r="U17" s="51">
        <v>188.233</v>
      </c>
    </row>
    <row r="18" spans="2:21" s="51" customFormat="1" x14ac:dyDescent="0.2">
      <c r="B18" s="51" t="s">
        <v>85</v>
      </c>
      <c r="C18" s="51">
        <f t="shared" ref="C18:T18" si="5">C16+C17</f>
        <v>0</v>
      </c>
      <c r="D18" s="51">
        <f t="shared" si="5"/>
        <v>0</v>
      </c>
      <c r="E18" s="51">
        <f t="shared" si="5"/>
        <v>0</v>
      </c>
      <c r="F18" s="51">
        <f t="shared" si="5"/>
        <v>0</v>
      </c>
      <c r="G18" s="51">
        <f t="shared" si="5"/>
        <v>0</v>
      </c>
      <c r="H18" s="51">
        <f t="shared" si="5"/>
        <v>0</v>
      </c>
      <c r="I18" s="51">
        <f t="shared" si="5"/>
        <v>0</v>
      </c>
      <c r="J18" s="51">
        <f t="shared" si="5"/>
        <v>0</v>
      </c>
      <c r="K18" s="51">
        <f t="shared" si="5"/>
        <v>0</v>
      </c>
      <c r="L18" s="51">
        <f t="shared" si="5"/>
        <v>0</v>
      </c>
      <c r="M18" s="51">
        <f t="shared" si="5"/>
        <v>0</v>
      </c>
      <c r="N18" s="51">
        <f t="shared" si="5"/>
        <v>0</v>
      </c>
      <c r="O18" s="51">
        <f t="shared" si="5"/>
        <v>0</v>
      </c>
      <c r="P18" s="51">
        <f t="shared" si="5"/>
        <v>0</v>
      </c>
      <c r="Q18" s="51">
        <f t="shared" si="5"/>
        <v>1340.4520000000002</v>
      </c>
      <c r="R18" s="51">
        <f t="shared" si="5"/>
        <v>0</v>
      </c>
      <c r="S18" s="51">
        <f t="shared" si="5"/>
        <v>0</v>
      </c>
      <c r="T18" s="51">
        <f t="shared" si="5"/>
        <v>0</v>
      </c>
      <c r="U18" s="51">
        <f>U16+U17</f>
        <v>-157.13299999999998</v>
      </c>
    </row>
    <row r="19" spans="2:21" s="51" customFormat="1" x14ac:dyDescent="0.2">
      <c r="B19" s="51" t="s">
        <v>86</v>
      </c>
      <c r="Q19" s="51">
        <v>192.02</v>
      </c>
      <c r="U19" s="51">
        <v>1.276</v>
      </c>
    </row>
    <row r="20" spans="2:21" s="50" customFormat="1" x14ac:dyDescent="0.2">
      <c r="B20" s="50" t="s">
        <v>87</v>
      </c>
      <c r="C20" s="50">
        <f t="shared" ref="C20:T20" si="6">C18-C19</f>
        <v>0</v>
      </c>
      <c r="D20" s="50">
        <f t="shared" si="6"/>
        <v>0</v>
      </c>
      <c r="E20" s="50">
        <f t="shared" si="6"/>
        <v>0</v>
      </c>
      <c r="F20" s="50">
        <f t="shared" si="6"/>
        <v>0</v>
      </c>
      <c r="G20" s="50">
        <f t="shared" si="6"/>
        <v>0</v>
      </c>
      <c r="H20" s="50">
        <f t="shared" si="6"/>
        <v>0</v>
      </c>
      <c r="I20" s="50">
        <f t="shared" si="6"/>
        <v>0</v>
      </c>
      <c r="J20" s="50">
        <f t="shared" si="6"/>
        <v>0</v>
      </c>
      <c r="K20" s="50">
        <f t="shared" si="6"/>
        <v>0</v>
      </c>
      <c r="L20" s="50">
        <f t="shared" si="6"/>
        <v>0</v>
      </c>
      <c r="M20" s="50">
        <f t="shared" si="6"/>
        <v>0</v>
      </c>
      <c r="N20" s="50">
        <f t="shared" si="6"/>
        <v>0</v>
      </c>
      <c r="O20" s="50">
        <f t="shared" si="6"/>
        <v>0</v>
      </c>
      <c r="P20" s="50">
        <f t="shared" si="6"/>
        <v>0</v>
      </c>
      <c r="Q20" s="50">
        <f t="shared" si="6"/>
        <v>1148.4320000000002</v>
      </c>
      <c r="R20" s="50">
        <f t="shared" si="6"/>
        <v>0</v>
      </c>
      <c r="S20" s="50">
        <f t="shared" si="6"/>
        <v>0</v>
      </c>
      <c r="T20" s="50">
        <f t="shared" si="6"/>
        <v>0</v>
      </c>
      <c r="U20" s="50">
        <f>U18-U19</f>
        <v>-158.40899999999999</v>
      </c>
    </row>
    <row r="21" spans="2:21" x14ac:dyDescent="0.2">
      <c r="B21" s="1" t="s">
        <v>88</v>
      </c>
      <c r="Q21" s="54">
        <f>Q20/Q22</f>
        <v>0.91822067160645615</v>
      </c>
      <c r="U21" s="47">
        <f>U20/U22</f>
        <v>-0.12478797234804595</v>
      </c>
    </row>
    <row r="22" spans="2:21" x14ac:dyDescent="0.2">
      <c r="B22" s="1" t="s">
        <v>4</v>
      </c>
      <c r="Q22" s="51">
        <v>1250.7146</v>
      </c>
      <c r="U22" s="51">
        <v>1269.4252260000001</v>
      </c>
    </row>
    <row r="24" spans="2:21" s="2" customFormat="1" x14ac:dyDescent="0.2">
      <c r="B24" s="2" t="s">
        <v>89</v>
      </c>
      <c r="U24" s="52">
        <f>U6/Q6-1</f>
        <v>0.2157616530514177</v>
      </c>
    </row>
    <row r="25" spans="2:21" x14ac:dyDescent="0.2">
      <c r="B25" s="45" t="s">
        <v>90</v>
      </c>
      <c r="U25" s="53">
        <f>U4/Q4-1</f>
        <v>0.11925058297244551</v>
      </c>
    </row>
    <row r="26" spans="2:21" x14ac:dyDescent="0.2">
      <c r="B26" s="45" t="s">
        <v>91</v>
      </c>
      <c r="U26" s="53">
        <f>U5/Q5-1</f>
        <v>0.25696352656146026</v>
      </c>
    </row>
    <row r="27" spans="2:21" x14ac:dyDescent="0.2">
      <c r="B27" s="1" t="s">
        <v>92</v>
      </c>
    </row>
    <row r="29" spans="2:21" s="52" customFormat="1" x14ac:dyDescent="0.2">
      <c r="B29" s="52" t="s">
        <v>93</v>
      </c>
      <c r="Q29" s="52">
        <f>Q10/Q6</f>
        <v>0.54185932689056182</v>
      </c>
      <c r="U29" s="52">
        <f>U10/U6</f>
        <v>0.48479871175523354</v>
      </c>
    </row>
    <row r="30" spans="2:21" s="60" customFormat="1" x14ac:dyDescent="0.2">
      <c r="B30" s="59" t="s">
        <v>110</v>
      </c>
      <c r="Q30" s="60">
        <f>(Q4-Q7)/Q4</f>
        <v>0.79966270879931467</v>
      </c>
      <c r="U30" s="60">
        <f>(U4-U7)/U4</f>
        <v>0.78125755711518174</v>
      </c>
    </row>
    <row r="31" spans="2:21" s="60" customFormat="1" x14ac:dyDescent="0.2">
      <c r="B31" s="59" t="s">
        <v>111</v>
      </c>
      <c r="Q31" s="60">
        <f>(Q5-Q8)/Q5</f>
        <v>0.43179959671480017</v>
      </c>
      <c r="U31" s="60">
        <f>(U5-U8)/U5</f>
        <v>0.37210260844793264</v>
      </c>
    </row>
    <row r="32" spans="2:21" s="53" customFormat="1" x14ac:dyDescent="0.2">
      <c r="B32" s="53" t="s">
        <v>94</v>
      </c>
      <c r="Q32" s="53">
        <f>Q16/Q6</f>
        <v>-3.6494206844999723E-3</v>
      </c>
      <c r="U32" s="53">
        <f>U16/U6</f>
        <v>-0.2527931488801054</v>
      </c>
    </row>
    <row r="33" spans="2:21" s="53" customFormat="1" x14ac:dyDescent="0.2">
      <c r="B33" s="53" t="s">
        <v>95</v>
      </c>
      <c r="Q33" s="53">
        <f>Q20/Q6</f>
        <v>1.0219730542652217</v>
      </c>
      <c r="U33" s="53">
        <f>U20/U6</f>
        <v>-0.11594861660079051</v>
      </c>
    </row>
    <row r="34" spans="2:21" s="53" customFormat="1" x14ac:dyDescent="0.2">
      <c r="B34" s="53" t="s">
        <v>96</v>
      </c>
      <c r="Q34" s="53">
        <f>Q19/Q18</f>
        <v>0.14325018725027078</v>
      </c>
      <c r="U34" s="53">
        <f>U19/U18</f>
        <v>-8.1205093774064027E-3</v>
      </c>
    </row>
    <row r="36" spans="2:21" s="53" customFormat="1" x14ac:dyDescent="0.2">
      <c r="B36" s="53" t="s">
        <v>97</v>
      </c>
      <c r="Q36" s="53">
        <f>Q12/Q6</f>
        <v>0.19668962571413315</v>
      </c>
      <c r="U36" s="53">
        <f>U12/U6</f>
        <v>0.30182916117698722</v>
      </c>
    </row>
    <row r="40" spans="2:21" x14ac:dyDescent="0.2">
      <c r="B40" s="55" t="s">
        <v>98</v>
      </c>
    </row>
    <row r="41" spans="2:21" s="2" customFormat="1" x14ac:dyDescent="0.2">
      <c r="B41" s="2" t="s">
        <v>6</v>
      </c>
      <c r="U41" s="50">
        <v>1378.251</v>
      </c>
    </row>
    <row r="42" spans="2:21" s="2" customFormat="1" x14ac:dyDescent="0.2">
      <c r="B42" s="2" t="s">
        <v>112</v>
      </c>
      <c r="U42" s="50">
        <v>3563.181</v>
      </c>
    </row>
    <row r="43" spans="2:21" x14ac:dyDescent="0.2">
      <c r="B43" s="1" t="s">
        <v>113</v>
      </c>
      <c r="U43" s="51">
        <v>241.18299999999999</v>
      </c>
    </row>
    <row r="44" spans="2:21" x14ac:dyDescent="0.2">
      <c r="B44" s="1" t="s">
        <v>114</v>
      </c>
      <c r="U44" s="51">
        <v>666.053</v>
      </c>
    </row>
    <row r="45" spans="2:21" x14ac:dyDescent="0.2">
      <c r="B45" s="1" t="s">
        <v>115</v>
      </c>
      <c r="U45" s="51">
        <v>11.996</v>
      </c>
    </row>
    <row r="46" spans="2:21" x14ac:dyDescent="0.2">
      <c r="B46" s="1" t="s">
        <v>116</v>
      </c>
      <c r="U46" s="51">
        <v>152.322</v>
      </c>
    </row>
    <row r="47" spans="2:21" x14ac:dyDescent="0.2">
      <c r="B47" s="1" t="s">
        <v>117</v>
      </c>
      <c r="C47" s="1">
        <f t="shared" ref="C47:T47" si="7">SUM(C41:C46)</f>
        <v>0</v>
      </c>
      <c r="D47" s="1">
        <f t="shared" si="7"/>
        <v>0</v>
      </c>
      <c r="E47" s="1">
        <f t="shared" si="7"/>
        <v>0</v>
      </c>
      <c r="F47" s="1">
        <f t="shared" si="7"/>
        <v>0</v>
      </c>
      <c r="G47" s="1">
        <f t="shared" si="7"/>
        <v>0</v>
      </c>
      <c r="H47" s="1">
        <f t="shared" si="7"/>
        <v>0</v>
      </c>
      <c r="I47" s="1">
        <f t="shared" si="7"/>
        <v>0</v>
      </c>
      <c r="J47" s="1">
        <f t="shared" si="7"/>
        <v>0</v>
      </c>
      <c r="K47" s="1">
        <f t="shared" si="7"/>
        <v>0</v>
      </c>
      <c r="L47" s="1">
        <f t="shared" si="7"/>
        <v>0</v>
      </c>
      <c r="M47" s="1">
        <f t="shared" si="7"/>
        <v>0</v>
      </c>
      <c r="N47" s="1">
        <f t="shared" si="7"/>
        <v>0</v>
      </c>
      <c r="O47" s="1">
        <f t="shared" si="7"/>
        <v>0</v>
      </c>
      <c r="P47" s="1">
        <f t="shared" si="7"/>
        <v>0</v>
      </c>
      <c r="Q47" s="1">
        <f t="shared" si="7"/>
        <v>0</v>
      </c>
      <c r="R47" s="1">
        <f t="shared" si="7"/>
        <v>0</v>
      </c>
      <c r="S47" s="1">
        <f t="shared" si="7"/>
        <v>0</v>
      </c>
      <c r="T47" s="1">
        <f t="shared" si="7"/>
        <v>0</v>
      </c>
      <c r="U47" s="51">
        <f>SUM(U41:U46)</f>
        <v>6012.9859999999999</v>
      </c>
    </row>
    <row r="48" spans="2:21" x14ac:dyDescent="0.2">
      <c r="B48" s="1" t="s">
        <v>118</v>
      </c>
      <c r="U48" s="51">
        <v>128.46100000000001</v>
      </c>
    </row>
    <row r="49" spans="2:21" x14ac:dyDescent="0.2">
      <c r="B49" s="1" t="s">
        <v>119</v>
      </c>
      <c r="U49" s="51">
        <v>349.74</v>
      </c>
    </row>
    <row r="50" spans="2:21" x14ac:dyDescent="0.2">
      <c r="B50" s="1" t="s">
        <v>120</v>
      </c>
      <c r="U50" s="51">
        <v>410.81900000000002</v>
      </c>
    </row>
    <row r="51" spans="2:21" x14ac:dyDescent="0.2">
      <c r="B51" s="1" t="s">
        <v>121</v>
      </c>
      <c r="U51" s="51">
        <v>43.25</v>
      </c>
    </row>
    <row r="52" spans="2:21" x14ac:dyDescent="0.2">
      <c r="B52" s="1" t="s">
        <v>122</v>
      </c>
      <c r="U52" s="51">
        <v>2421.7469999999998</v>
      </c>
    </row>
    <row r="53" spans="2:21" x14ac:dyDescent="0.2">
      <c r="B53" s="1" t="s">
        <v>123</v>
      </c>
      <c r="U53" s="51">
        <v>1836.2819999999999</v>
      </c>
    </row>
    <row r="54" spans="2:21" x14ac:dyDescent="0.2">
      <c r="B54" s="1" t="s">
        <v>124</v>
      </c>
      <c r="C54" s="1">
        <f t="shared" ref="C54:T54" si="8">SUM(C48:C53)+C47</f>
        <v>0</v>
      </c>
      <c r="D54" s="1">
        <f t="shared" si="8"/>
        <v>0</v>
      </c>
      <c r="E54" s="1">
        <f t="shared" si="8"/>
        <v>0</v>
      </c>
      <c r="F54" s="1">
        <f t="shared" si="8"/>
        <v>0</v>
      </c>
      <c r="G54" s="1">
        <f t="shared" si="8"/>
        <v>0</v>
      </c>
      <c r="H54" s="1">
        <f t="shared" si="8"/>
        <v>0</v>
      </c>
      <c r="I54" s="1">
        <f t="shared" si="8"/>
        <v>0</v>
      </c>
      <c r="J54" s="1">
        <f t="shared" si="8"/>
        <v>0</v>
      </c>
      <c r="K54" s="1">
        <f t="shared" si="8"/>
        <v>0</v>
      </c>
      <c r="L54" s="1">
        <f t="shared" si="8"/>
        <v>0</v>
      </c>
      <c r="M54" s="1">
        <f t="shared" si="8"/>
        <v>0</v>
      </c>
      <c r="N54" s="1">
        <f t="shared" si="8"/>
        <v>0</v>
      </c>
      <c r="O54" s="1">
        <f t="shared" si="8"/>
        <v>0</v>
      </c>
      <c r="P54" s="1">
        <f t="shared" si="8"/>
        <v>0</v>
      </c>
      <c r="Q54" s="1">
        <f t="shared" si="8"/>
        <v>0</v>
      </c>
      <c r="R54" s="1">
        <f t="shared" si="8"/>
        <v>0</v>
      </c>
      <c r="S54" s="1">
        <f t="shared" si="8"/>
        <v>0</v>
      </c>
      <c r="T54" s="1">
        <f t="shared" si="8"/>
        <v>0</v>
      </c>
      <c r="U54" s="51">
        <f>SUM(U48:U53)+U47</f>
        <v>11203.285</v>
      </c>
    </row>
    <row r="55" spans="2:21" x14ac:dyDescent="0.2">
      <c r="U55" s="51"/>
    </row>
    <row r="56" spans="2:21" x14ac:dyDescent="0.2">
      <c r="B56" s="1" t="s">
        <v>125</v>
      </c>
      <c r="U56" s="51">
        <v>596.11400000000003</v>
      </c>
    </row>
    <row r="57" spans="2:21" x14ac:dyDescent="0.2">
      <c r="B57" s="1" t="s">
        <v>126</v>
      </c>
      <c r="U57" s="51">
        <v>4.4580000000000002</v>
      </c>
    </row>
    <row r="58" spans="2:21" x14ac:dyDescent="0.2">
      <c r="B58" s="1" t="s">
        <v>127</v>
      </c>
      <c r="U58" s="51">
        <v>287.625</v>
      </c>
    </row>
    <row r="59" spans="2:21" x14ac:dyDescent="0.2">
      <c r="B59" s="1" t="s">
        <v>128</v>
      </c>
      <c r="U59" s="51">
        <v>17.024000000000001</v>
      </c>
    </row>
    <row r="60" spans="2:21" x14ac:dyDescent="0.2">
      <c r="B60" s="1" t="s">
        <v>129</v>
      </c>
      <c r="C60" s="1">
        <f t="shared" ref="C60:T60" si="9">SUM(C56:C59)</f>
        <v>0</v>
      </c>
      <c r="D60" s="1">
        <f t="shared" si="9"/>
        <v>0</v>
      </c>
      <c r="E60" s="1">
        <f t="shared" si="9"/>
        <v>0</v>
      </c>
      <c r="F60" s="1">
        <f t="shared" si="9"/>
        <v>0</v>
      </c>
      <c r="G60" s="1">
        <f t="shared" si="9"/>
        <v>0</v>
      </c>
      <c r="H60" s="1">
        <f t="shared" si="9"/>
        <v>0</v>
      </c>
      <c r="I60" s="1">
        <f t="shared" si="9"/>
        <v>0</v>
      </c>
      <c r="J60" s="1">
        <f t="shared" si="9"/>
        <v>0</v>
      </c>
      <c r="K60" s="1">
        <f t="shared" si="9"/>
        <v>0</v>
      </c>
      <c r="L60" s="1">
        <f t="shared" si="9"/>
        <v>0</v>
      </c>
      <c r="M60" s="1">
        <f t="shared" si="9"/>
        <v>0</v>
      </c>
      <c r="N60" s="1">
        <f t="shared" si="9"/>
        <v>0</v>
      </c>
      <c r="O60" s="1">
        <f t="shared" si="9"/>
        <v>0</v>
      </c>
      <c r="P60" s="1">
        <f t="shared" si="9"/>
        <v>0</v>
      </c>
      <c r="Q60" s="1">
        <f t="shared" si="9"/>
        <v>0</v>
      </c>
      <c r="R60" s="1">
        <f t="shared" si="9"/>
        <v>0</v>
      </c>
      <c r="S60" s="1">
        <f t="shared" si="9"/>
        <v>0</v>
      </c>
      <c r="T60" s="1">
        <f t="shared" si="9"/>
        <v>0</v>
      </c>
      <c r="U60" s="51">
        <f>SUM(U56:U59)</f>
        <v>905.221</v>
      </c>
    </row>
    <row r="61" spans="2:21" x14ac:dyDescent="0.2">
      <c r="B61" s="1" t="s">
        <v>127</v>
      </c>
      <c r="U61" s="51">
        <v>299.625</v>
      </c>
    </row>
    <row r="62" spans="2:21" x14ac:dyDescent="0.2">
      <c r="B62" s="1" t="s">
        <v>128</v>
      </c>
      <c r="U62" s="51">
        <v>369.13099999999997</v>
      </c>
    </row>
    <row r="63" spans="2:21" s="2" customFormat="1" x14ac:dyDescent="0.2">
      <c r="B63" s="2" t="s">
        <v>130</v>
      </c>
      <c r="U63" s="50">
        <v>912.72400000000005</v>
      </c>
    </row>
    <row r="64" spans="2:21" x14ac:dyDescent="0.2">
      <c r="B64" s="1" t="s">
        <v>121</v>
      </c>
      <c r="U64" s="51">
        <v>23.576000000000001</v>
      </c>
    </row>
    <row r="65" spans="2:21" x14ac:dyDescent="0.2">
      <c r="B65" s="1" t="s">
        <v>131</v>
      </c>
      <c r="C65" s="1">
        <f t="shared" ref="C65:T65" si="10">SUM(C61:C64)+C60</f>
        <v>0</v>
      </c>
      <c r="D65" s="1">
        <f t="shared" si="10"/>
        <v>0</v>
      </c>
      <c r="E65" s="1">
        <f t="shared" si="10"/>
        <v>0</v>
      </c>
      <c r="F65" s="1">
        <f t="shared" si="10"/>
        <v>0</v>
      </c>
      <c r="G65" s="1">
        <f t="shared" si="10"/>
        <v>0</v>
      </c>
      <c r="H65" s="1">
        <f t="shared" si="10"/>
        <v>0</v>
      </c>
      <c r="I65" s="1">
        <f t="shared" si="10"/>
        <v>0</v>
      </c>
      <c r="J65" s="1">
        <f t="shared" si="10"/>
        <v>0</v>
      </c>
      <c r="K65" s="1">
        <f t="shared" si="10"/>
        <v>0</v>
      </c>
      <c r="L65" s="1">
        <f t="shared" si="10"/>
        <v>0</v>
      </c>
      <c r="M65" s="1">
        <f t="shared" si="10"/>
        <v>0</v>
      </c>
      <c r="N65" s="1">
        <f t="shared" si="10"/>
        <v>0</v>
      </c>
      <c r="O65" s="1">
        <f t="shared" si="10"/>
        <v>0</v>
      </c>
      <c r="P65" s="1">
        <f t="shared" si="10"/>
        <v>0</v>
      </c>
      <c r="Q65" s="1">
        <f t="shared" si="10"/>
        <v>0</v>
      </c>
      <c r="R65" s="1">
        <f t="shared" si="10"/>
        <v>0</v>
      </c>
      <c r="S65" s="1">
        <f t="shared" si="10"/>
        <v>0</v>
      </c>
      <c r="T65" s="1">
        <f t="shared" si="10"/>
        <v>0</v>
      </c>
      <c r="U65" s="51">
        <f>SUM(U61:U64)+U60</f>
        <v>2510.277</v>
      </c>
    </row>
    <row r="66" spans="2:21" x14ac:dyDescent="0.2">
      <c r="U66" s="51"/>
    </row>
    <row r="67" spans="2:21" x14ac:dyDescent="0.2">
      <c r="B67" s="1" t="s">
        <v>132</v>
      </c>
      <c r="U67" s="51">
        <v>8693.0079999999998</v>
      </c>
    </row>
    <row r="68" spans="2:21" x14ac:dyDescent="0.2">
      <c r="B68" s="1" t="s">
        <v>133</v>
      </c>
      <c r="U68" s="51">
        <f>U67+U65</f>
        <v>11203.285</v>
      </c>
    </row>
    <row r="70" spans="2:21" x14ac:dyDescent="0.2">
      <c r="B70" s="1" t="s">
        <v>134</v>
      </c>
      <c r="U70" s="51">
        <f>U54-U65</f>
        <v>8693.0079999999998</v>
      </c>
    </row>
    <row r="71" spans="2:21" x14ac:dyDescent="0.2">
      <c r="B71" s="1" t="s">
        <v>135</v>
      </c>
      <c r="U71" s="1">
        <f>U70/U22</f>
        <v>6.8479874371111631</v>
      </c>
    </row>
    <row r="73" spans="2:21" s="46" customFormat="1" x14ac:dyDescent="0.2">
      <c r="B73" s="46" t="s">
        <v>6</v>
      </c>
      <c r="U73" s="49">
        <f>U41+U42</f>
        <v>4941.4319999999998</v>
      </c>
    </row>
    <row r="74" spans="2:21" s="46" customFormat="1" x14ac:dyDescent="0.2">
      <c r="B74" s="46" t="s">
        <v>7</v>
      </c>
      <c r="U74" s="49">
        <f>U63</f>
        <v>912.72400000000005</v>
      </c>
    </row>
    <row r="75" spans="2:21" x14ac:dyDescent="0.2">
      <c r="B75" s="1" t="s">
        <v>8</v>
      </c>
      <c r="U75" s="51">
        <f>U73-U74</f>
        <v>4028.7079999999996</v>
      </c>
    </row>
    <row r="77" spans="2:21" x14ac:dyDescent="0.2">
      <c r="B77" s="1" t="s">
        <v>136</v>
      </c>
    </row>
    <row r="78" spans="2:21" x14ac:dyDescent="0.2">
      <c r="B78" s="1" t="s">
        <v>137</v>
      </c>
    </row>
    <row r="79" spans="2:21" x14ac:dyDescent="0.2">
      <c r="B79" s="1" t="s">
        <v>9</v>
      </c>
    </row>
    <row r="81" spans="2:2" x14ac:dyDescent="0.2">
      <c r="B81" s="1" t="s">
        <v>22</v>
      </c>
    </row>
    <row r="82" spans="2:2" x14ac:dyDescent="0.2">
      <c r="B82" s="1" t="s">
        <v>23</v>
      </c>
    </row>
    <row r="83" spans="2:2" x14ac:dyDescent="0.2">
      <c r="B83" s="1" t="s">
        <v>24</v>
      </c>
    </row>
    <row r="84" spans="2:2" x14ac:dyDescent="0.2">
      <c r="B84" s="1" t="s">
        <v>25</v>
      </c>
    </row>
    <row r="85" spans="2:2" x14ac:dyDescent="0.2">
      <c r="B85" s="1" t="s">
        <v>26</v>
      </c>
    </row>
    <row r="86" spans="2:2" x14ac:dyDescent="0.2">
      <c r="B86" s="1" t="s">
        <v>27</v>
      </c>
    </row>
    <row r="88" spans="2:2" x14ac:dyDescent="0.2">
      <c r="B88" s="55" t="s">
        <v>99</v>
      </c>
    </row>
    <row r="91" spans="2:2" x14ac:dyDescent="0.2">
      <c r="B91" s="1" t="s">
        <v>100</v>
      </c>
    </row>
    <row r="93" spans="2:2" x14ac:dyDescent="0.2">
      <c r="B93" s="1" t="s">
        <v>102</v>
      </c>
    </row>
    <row r="95" spans="2:2" x14ac:dyDescent="0.2">
      <c r="B95" s="1" t="s">
        <v>101</v>
      </c>
    </row>
    <row r="97" spans="2:2" s="2" customFormat="1" x14ac:dyDescent="0.2">
      <c r="B97" s="2" t="s">
        <v>103</v>
      </c>
    </row>
  </sheetData>
  <hyperlinks>
    <hyperlink ref="U1" r:id="rId1" xr:uid="{230A06CC-0E7F-450B-8B83-E730E533289E}"/>
  </hyperlinks>
  <pageMargins left="0.7" right="0.7" top="0.75" bottom="0.75" header="0.3" footer="0.3"/>
  <pageSetup paperSize="256" orientation="portrait" horizontalDpi="203" verticalDpi="20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2023-02-04T14:36:44Z</dcterms:created>
  <dcterms:modified xsi:type="dcterms:W3CDTF">2023-02-04T15:59:09Z</dcterms:modified>
</cp:coreProperties>
</file>