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F00399F-DD4F-4963-90C6-7DC1B82A18DA}" xr6:coauthVersionLast="36" xr6:coauthVersionMax="47" xr10:uidLastSave="{00000000-0000-0000-0000-000000000000}"/>
  <bookViews>
    <workbookView xWindow="0" yWindow="495" windowWidth="28800" windowHeight="18825" xr2:uid="{3483339E-0186-4DD8-B843-20C8BDA2099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6" i="2" l="1"/>
  <c r="V76" i="2"/>
  <c r="U76" i="2"/>
  <c r="X76" i="2"/>
  <c r="W75" i="2"/>
  <c r="V75" i="2"/>
  <c r="U75" i="2"/>
  <c r="X75" i="2"/>
  <c r="W74" i="2"/>
  <c r="V74" i="2"/>
  <c r="U74" i="2"/>
  <c r="X74" i="2"/>
  <c r="W73" i="2"/>
  <c r="V73" i="2"/>
  <c r="U73" i="2"/>
  <c r="X73" i="2"/>
  <c r="W72" i="2"/>
  <c r="V72" i="2"/>
  <c r="U72" i="2"/>
  <c r="X72" i="2"/>
  <c r="V66" i="2"/>
  <c r="U63" i="2"/>
  <c r="U62" i="2"/>
  <c r="U64" i="2" s="1"/>
  <c r="U47" i="2"/>
  <c r="U54" i="2" s="1"/>
  <c r="U59" i="2" s="1"/>
  <c r="U60" i="2" s="1"/>
  <c r="U32" i="2"/>
  <c r="U39" i="2" s="1"/>
  <c r="W66" i="2"/>
  <c r="X66" i="2"/>
  <c r="V63" i="2"/>
  <c r="V62" i="2"/>
  <c r="V64" i="2" s="1"/>
  <c r="V47" i="2"/>
  <c r="V54" i="2" s="1"/>
  <c r="V57" i="2" s="1"/>
  <c r="V32" i="2"/>
  <c r="V39" i="2" s="1"/>
  <c r="V69" i="2"/>
  <c r="V70" i="2" s="1"/>
  <c r="U69" i="2"/>
  <c r="U70" i="2" s="1"/>
  <c r="W69" i="2"/>
  <c r="X69" i="2"/>
  <c r="V16" i="2"/>
  <c r="U6" i="2"/>
  <c r="U19" i="2" s="1"/>
  <c r="W16" i="2"/>
  <c r="V9" i="2"/>
  <c r="V6" i="2"/>
  <c r="V8" i="2" s="1"/>
  <c r="C35" i="1"/>
  <c r="C27" i="1"/>
  <c r="D11" i="1"/>
  <c r="D10" i="1"/>
  <c r="D9" i="1"/>
  <c r="D7" i="1"/>
  <c r="W63" i="2"/>
  <c r="W62" i="2"/>
  <c r="X63" i="2"/>
  <c r="C10" i="1" s="1"/>
  <c r="X62" i="2"/>
  <c r="W47" i="2"/>
  <c r="W54" i="2" s="1"/>
  <c r="W57" i="2" s="1"/>
  <c r="X47" i="2"/>
  <c r="X54" i="2" s="1"/>
  <c r="W32" i="2"/>
  <c r="W39" i="2" s="1"/>
  <c r="X32" i="2"/>
  <c r="X39" i="2" s="1"/>
  <c r="X16" i="2"/>
  <c r="W6" i="2"/>
  <c r="W8" i="2" s="1"/>
  <c r="X6" i="2"/>
  <c r="X19" i="2" s="1"/>
  <c r="V59" i="2" l="1"/>
  <c r="V60" i="2" s="1"/>
  <c r="U57" i="2"/>
  <c r="V19" i="2"/>
  <c r="X64" i="2"/>
  <c r="X70" i="2" s="1"/>
  <c r="V10" i="2"/>
  <c r="V20" i="2"/>
  <c r="W10" i="2"/>
  <c r="W20" i="2"/>
  <c r="X57" i="2"/>
  <c r="X59" i="2"/>
  <c r="X60" i="2" s="1"/>
  <c r="C34" i="1" s="1"/>
  <c r="C9" i="1"/>
  <c r="C11" i="1" s="1"/>
  <c r="U8" i="2"/>
  <c r="W59" i="2"/>
  <c r="W60" i="2" s="1"/>
  <c r="W19" i="2"/>
  <c r="X8" i="2"/>
  <c r="W64" i="2"/>
  <c r="W70" i="2" s="1"/>
  <c r="C8" i="1"/>
  <c r="X20" i="2" l="1"/>
  <c r="X10" i="2"/>
  <c r="U10" i="2"/>
  <c r="U20" i="2"/>
  <c r="W12" i="2"/>
  <c r="W22" i="2"/>
  <c r="V22" i="2"/>
  <c r="V12" i="2"/>
  <c r="C12" i="1"/>
  <c r="V13" i="2" l="1"/>
  <c r="V21" i="2"/>
  <c r="W21" i="2"/>
  <c r="W13" i="2"/>
  <c r="U12" i="2"/>
  <c r="U22" i="2"/>
  <c r="X12" i="2"/>
  <c r="X22" i="2"/>
  <c r="C36" i="1"/>
  <c r="X21" i="2" l="1"/>
  <c r="X13" i="2"/>
  <c r="C37" i="1" s="1"/>
  <c r="U21" i="2"/>
  <c r="U13" i="2"/>
  <c r="C38" i="1"/>
</calcChain>
</file>

<file path=xl/sharedStrings.xml><?xml version="1.0" encoding="utf-8"?>
<sst xmlns="http://schemas.openxmlformats.org/spreadsheetml/2006/main" count="135" uniqueCount="109">
  <si>
    <t>£HLF</t>
  </si>
  <si>
    <t>Halfords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</si>
  <si>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</si>
  <si>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</si>
  <si>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</si>
  <si>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</si>
  <si>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</si>
  <si>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</si>
  <si>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</si>
  <si>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</si>
  <si>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</si>
  <si>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</si>
  <si>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</si>
  <si>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IR</t>
  </si>
  <si>
    <t>Profile</t>
  </si>
  <si>
    <t>HQ</t>
  </si>
  <si>
    <t>Founded</t>
  </si>
  <si>
    <t>IPO</t>
  </si>
  <si>
    <t>Inventory</t>
  </si>
  <si>
    <t>Update</t>
  </si>
  <si>
    <t>Valuation Metrics</t>
  </si>
  <si>
    <t>P/B</t>
  </si>
  <si>
    <t>P/S</t>
  </si>
  <si>
    <t>P/E</t>
  </si>
  <si>
    <t>EV/E</t>
  </si>
  <si>
    <t>EV/S</t>
  </si>
  <si>
    <t>Key Events</t>
  </si>
  <si>
    <t>Link</t>
  </si>
  <si>
    <t>Redditch, UK</t>
  </si>
  <si>
    <t>Graham Stapleton</t>
  </si>
  <si>
    <t>Ms. Jo Hartley</t>
  </si>
  <si>
    <t>COO</t>
  </si>
  <si>
    <t>Rob Keates</t>
  </si>
  <si>
    <t>Andy Lynch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</si>
  <si>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</si>
  <si>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</si>
  <si>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</si>
  <si>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</si>
  <si>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</si>
  <si>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</si>
  <si>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</si>
  <si>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</si>
  <si>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</si>
  <si>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</si>
  <si>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</si>
  <si>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</si>
  <si>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</si>
  <si>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</si>
  <si>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</si>
  <si>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</si>
  <si>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</si>
  <si>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</si>
  <si>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</si>
  <si>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</si>
  <si>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</si>
  <si>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</si>
  <si>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</si>
  <si>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</si>
  <si>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</si>
  <si>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</si>
  <si>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</si>
  <si>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</si>
  <si>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EPS</t>
  </si>
  <si>
    <t>Net Income</t>
  </si>
  <si>
    <t>Revenue</t>
  </si>
  <si>
    <t>COGS</t>
  </si>
  <si>
    <t>Gross Profit</t>
  </si>
  <si>
    <t>Operating Expenses</t>
  </si>
  <si>
    <t>Operating Income</t>
  </si>
  <si>
    <t>Finance Costs</t>
  </si>
  <si>
    <t>Pretax Income</t>
  </si>
  <si>
    <t>Taxes</t>
  </si>
  <si>
    <t>Revenue Y/Y</t>
  </si>
  <si>
    <t>Revenue H/H</t>
  </si>
  <si>
    <t>Gross Margin</t>
  </si>
  <si>
    <t>Operating Margin</t>
  </si>
  <si>
    <t>Net Margin</t>
  </si>
  <si>
    <t>Tax Rate</t>
  </si>
  <si>
    <t>-</t>
  </si>
  <si>
    <t>Balance Sheet</t>
  </si>
  <si>
    <t>Intangibles</t>
  </si>
  <si>
    <t>PP&amp;E</t>
  </si>
  <si>
    <t>ROU Assets</t>
  </si>
  <si>
    <t>Derivative Financial Instruments</t>
  </si>
  <si>
    <t>Deferred Taxes</t>
  </si>
  <si>
    <t>TNCA</t>
  </si>
  <si>
    <t>Inventories</t>
  </si>
  <si>
    <t>Trade &amp; A/R</t>
  </si>
  <si>
    <t>Assets Held-for-Sale</t>
  </si>
  <si>
    <t>Current Taxes</t>
  </si>
  <si>
    <t>Assets</t>
  </si>
  <si>
    <t>Borrowings</t>
  </si>
  <si>
    <t>Lease Liabilities</t>
  </si>
  <si>
    <t>Trade &amp; A/P</t>
  </si>
  <si>
    <t>Current Tax Liabilities</t>
  </si>
  <si>
    <t>Provisions</t>
  </si>
  <si>
    <t>TCL</t>
  </si>
  <si>
    <t>Liabilities</t>
  </si>
  <si>
    <t>S/E</t>
  </si>
  <si>
    <t>S/E+L</t>
  </si>
  <si>
    <t>Book Value</t>
  </si>
  <si>
    <t>Book Value per Share</t>
  </si>
  <si>
    <t>Inventories Y/Y</t>
  </si>
  <si>
    <t>Share Price</t>
  </si>
  <si>
    <t>ROCE</t>
  </si>
  <si>
    <t>Leading retailer of Car Parts &amp; Bicycles in the United Kingdom</t>
  </si>
  <si>
    <t>June</t>
  </si>
  <si>
    <t>Cashflow Statement</t>
  </si>
  <si>
    <t>FY17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</si>
</sst>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17" fontId="1" fillId="4" borderId="5" xfId="0" applyNumberFormat="1" applyFont="1" applyFill="1" applyBorder="1" applyAlignment="1">
      <alignment horizontal="center"/>
    </xf>
    <xf numFmtId="0" fontId="1" fillId="5" borderId="0" xfId="0" applyFont="1" applyFill="1"/>
    <xf numFmtId="0" fontId="2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6" borderId="0" xfId="0" applyNumberFormat="1" applyFont="1" applyFill="1"/>
    <xf numFmtId="9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38100</xdr:rowOff>
    </xdr:from>
    <xdr:to>
      <xdr:col>4</xdr:col>
      <xdr:colOff>323851</xdr:colOff>
      <xdr:row>3</xdr:row>
      <xdr:rowOff>132010</xdr:rowOff>
    </xdr:to>
    <xdr:pic>
      <xdr:nvPicPr>
        <xdr:cNvPr id="5" name="Picture 4" descr="Logos - Halfords Group plc">
          <a:extLst>
            <a:ext uri="{FF2B5EF4-FFF2-40B4-BE49-F238E27FC236}">
              <a16:creationId xmlns:a16="http://schemas.microsoft.com/office/drawing/2014/main" id="{8DE18E02-A2E8-42A6-B93E-AD298B62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38100"/>
          <a:ext cx="781050" cy="57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12700</xdr:colOff>
      <xdr:row>0</xdr:row>
      <xdr:rowOff>0</xdr:rowOff>
    </xdr:from>
    <xdr:to>
      <xdr:col>24</xdr:col>
      <xdr:colOff>12700</xdr:colOff>
      <xdr:row>105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034710-97C6-B91F-069E-CC92839E9429}"/>
            </a:ext>
          </a:extLst>
        </xdr:cNvPr>
        <xdr:cNvCxnSpPr/>
      </xdr:nvCxnSpPr>
      <xdr:spPr>
        <a:xfrm>
          <a:off x="16865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0</xdr:row>
      <xdr:rowOff>0</xdr:rowOff>
    </xdr:from>
    <xdr:to>
      <xdr:col>13</xdr:col>
      <xdr:colOff>12700</xdr:colOff>
      <xdr:row>105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4BF802-DCCD-2E46-B85F-DACBC709F492}"/>
            </a:ext>
          </a:extLst>
        </xdr:cNvPr>
        <xdr:cNvCxnSpPr/>
      </xdr:nvCxnSpPr>
      <xdr:spPr>
        <a:xfrm>
          <a:off x="9880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fordscompany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halfordscompany.com/media/2727/halfords-annual-report-2020-webready.pdf" TargetMode="External"/><Relationship Id="rId1" Type="http://schemas.openxmlformats.org/officeDocument/2006/relationships/hyperlink" Target="https://www.halfordscompany.com/media/2978/30987-halfords-ar2022_web-rea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EF-8447-4D06-8D6B-C9C6F674AB9E}">
  <dimension ref="B2:O39"/>
  <sheetViews>
    <sheetView tabSelected="1" workbookViewId="0">
      <selection activeCell="U16" sqref="U16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F2" s="33" t="s">
        <v>105</v>
      </c>
      <c r="G2" s="33"/>
      <c r="H2" s="33"/>
      <c r="I2" s="33"/>
      <c r="J2" s="33"/>
      <c r="K2" s="33"/>
    </row>
    <row r="3" spans="2:15" x14ac:dyDescent="0.2">
      <c r="B3" s="2" t="s">
        <v>1</v>
      </c>
    </row>
    <row r="5" spans="2:15" x14ac:dyDescent="0.2">
      <c r="B5" s="49" t="s">
        <v>2</v>
      </c>
      <c r="C5" s="50"/>
      <c r="D5" s="51"/>
      <c r="G5" s="49" t="s">
        <v>26</v>
      </c>
      <c r="H5" s="50"/>
      <c r="I5" s="50"/>
      <c r="J5" s="50"/>
      <c r="K5" s="50"/>
      <c r="L5" s="50"/>
      <c r="M5" s="50"/>
      <c r="N5" s="50"/>
      <c r="O5" s="51"/>
    </row>
    <row r="6" spans="2:15" x14ac:dyDescent="0.2">
      <c r="B6" s="3" t="s">
        <v>3</v>
      </c>
      <c r="C6" s="1">
        <v>1.74</v>
      </c>
      <c r="D6" s="15"/>
      <c r="G6" s="13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8">
        <v>205.7</v>
      </c>
      <c r="D7" s="15" t="str">
        <f>C29</f>
        <v>FY22</v>
      </c>
      <c r="G7" s="13"/>
      <c r="H7" s="6"/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8">
        <f>C6*C7</f>
        <v>357.91800000000001</v>
      </c>
      <c r="D8" s="15"/>
      <c r="G8" s="13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8">
        <f>'Financial Model'!X62</f>
        <v>50.5</v>
      </c>
      <c r="D9" s="15" t="str">
        <f>$C$29</f>
        <v>FY22</v>
      </c>
      <c r="G9" s="13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8">
        <f>'Financial Model'!X63</f>
        <v>0.7</v>
      </c>
      <c r="D10" s="15" t="str">
        <f>$C$29</f>
        <v>FY22</v>
      </c>
      <c r="G10" s="13"/>
      <c r="H10" s="6"/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8">
        <f>C9-C10</f>
        <v>49.8</v>
      </c>
      <c r="D11" s="15" t="str">
        <f>$C$29</f>
        <v>FY22</v>
      </c>
      <c r="G11" s="13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9">
        <f>C8-C11</f>
        <v>308.11799999999999</v>
      </c>
      <c r="D12" s="16"/>
      <c r="G12" s="13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13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13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49" t="s">
        <v>10</v>
      </c>
      <c r="C15" s="50"/>
      <c r="D15" s="51"/>
      <c r="G15" s="13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52" t="s">
        <v>29</v>
      </c>
      <c r="D16" s="53"/>
      <c r="G16" s="13"/>
      <c r="H16" s="6"/>
      <c r="I16" s="6"/>
      <c r="J16" s="6"/>
      <c r="K16" s="6"/>
      <c r="L16" s="6"/>
      <c r="M16" s="6"/>
      <c r="N16" s="6"/>
      <c r="O16" s="7"/>
    </row>
    <row r="17" spans="2:15" x14ac:dyDescent="0.2">
      <c r="B17" s="5" t="s">
        <v>12</v>
      </c>
      <c r="C17" s="52" t="s">
        <v>30</v>
      </c>
      <c r="D17" s="53"/>
      <c r="G17" s="13"/>
      <c r="H17" s="6"/>
      <c r="I17" s="6"/>
      <c r="J17" s="6"/>
      <c r="K17" s="6"/>
      <c r="L17" s="6"/>
      <c r="M17" s="6"/>
      <c r="N17" s="6"/>
      <c r="O17" s="7"/>
    </row>
    <row r="18" spans="2:15" x14ac:dyDescent="0.2">
      <c r="B18" s="5" t="s">
        <v>31</v>
      </c>
      <c r="C18" s="52" t="s">
        <v>32</v>
      </c>
      <c r="D18" s="53"/>
      <c r="G18" s="13"/>
      <c r="H18" s="6"/>
      <c r="I18" s="6"/>
      <c r="J18" s="6"/>
      <c r="K18" s="6"/>
      <c r="L18" s="6"/>
      <c r="M18" s="6"/>
      <c r="N18" s="6"/>
      <c r="O18" s="7"/>
    </row>
    <row r="19" spans="2:15" x14ac:dyDescent="0.2">
      <c r="B19" s="8" t="s">
        <v>13</v>
      </c>
      <c r="C19" s="56" t="s">
        <v>33</v>
      </c>
      <c r="D19" s="57"/>
      <c r="G19" s="14"/>
      <c r="H19" s="9"/>
      <c r="I19" s="9"/>
      <c r="J19" s="9"/>
      <c r="K19" s="9"/>
      <c r="L19" s="9"/>
      <c r="M19" s="9"/>
      <c r="N19" s="9"/>
      <c r="O19" s="10"/>
    </row>
    <row r="22" spans="2:15" x14ac:dyDescent="0.2">
      <c r="B22" s="49" t="s">
        <v>14</v>
      </c>
      <c r="C22" s="50"/>
      <c r="D22" s="51"/>
    </row>
    <row r="23" spans="2:15" x14ac:dyDescent="0.2">
      <c r="B23" s="11" t="s">
        <v>15</v>
      </c>
      <c r="C23" s="52" t="s">
        <v>28</v>
      </c>
      <c r="D23" s="53"/>
    </row>
    <row r="24" spans="2:15" x14ac:dyDescent="0.2">
      <c r="B24" s="11" t="s">
        <v>16</v>
      </c>
      <c r="C24" s="52">
        <v>1892</v>
      </c>
      <c r="D24" s="53"/>
    </row>
    <row r="25" spans="2:15" x14ac:dyDescent="0.2">
      <c r="B25" s="11" t="s">
        <v>17</v>
      </c>
      <c r="C25" s="52">
        <v>2004</v>
      </c>
      <c r="D25" s="53"/>
      <c r="E25" s="1" t="s">
        <v>106</v>
      </c>
    </row>
    <row r="26" spans="2:15" x14ac:dyDescent="0.2">
      <c r="B26" s="11"/>
      <c r="C26" s="52"/>
      <c r="D26" s="53"/>
    </row>
    <row r="27" spans="2:15" x14ac:dyDescent="0.2">
      <c r="B27" s="11" t="s">
        <v>18</v>
      </c>
      <c r="C27" s="52">
        <f>'Financial Model'!X33</f>
        <v>222.1</v>
      </c>
      <c r="D27" s="53"/>
    </row>
    <row r="28" spans="2:15" x14ac:dyDescent="0.2">
      <c r="B28" s="11"/>
      <c r="C28" s="52"/>
      <c r="D28" s="53"/>
    </row>
    <row r="29" spans="2:15" x14ac:dyDescent="0.2">
      <c r="B29" s="11" t="s">
        <v>19</v>
      </c>
      <c r="C29" s="17" t="s">
        <v>52</v>
      </c>
      <c r="D29" s="32">
        <v>44713</v>
      </c>
    </row>
    <row r="30" spans="2:15" x14ac:dyDescent="0.2">
      <c r="B30" s="12" t="s">
        <v>13</v>
      </c>
      <c r="C30" s="54" t="s">
        <v>27</v>
      </c>
      <c r="D30" s="55"/>
    </row>
    <row r="33" spans="2:4" x14ac:dyDescent="0.2">
      <c r="B33" s="49" t="s">
        <v>20</v>
      </c>
      <c r="C33" s="50"/>
      <c r="D33" s="51"/>
    </row>
    <row r="34" spans="2:4" x14ac:dyDescent="0.2">
      <c r="B34" s="11" t="s">
        <v>21</v>
      </c>
      <c r="C34" s="45">
        <f>C6/'Financial Model'!X60</f>
        <v>0.64957894736842103</v>
      </c>
      <c r="D34" s="46"/>
    </row>
    <row r="35" spans="2:4" x14ac:dyDescent="0.2">
      <c r="B35" s="11" t="s">
        <v>22</v>
      </c>
      <c r="C35" s="45">
        <f>C8/'Financial Model'!X4</f>
        <v>0.26133031542056079</v>
      </c>
      <c r="D35" s="46"/>
    </row>
    <row r="36" spans="2:4" x14ac:dyDescent="0.2">
      <c r="B36" s="11" t="s">
        <v>25</v>
      </c>
      <c r="C36" s="45">
        <f>C12/'Financial Model'!X4</f>
        <v>0.22496933411214953</v>
      </c>
      <c r="D36" s="46"/>
    </row>
    <row r="37" spans="2:4" x14ac:dyDescent="0.2">
      <c r="B37" s="11" t="s">
        <v>23</v>
      </c>
      <c r="C37" s="45">
        <f>C6/'Financial Model'!X13</f>
        <v>4.6064092664092673</v>
      </c>
      <c r="D37" s="46"/>
    </row>
    <row r="38" spans="2:4" x14ac:dyDescent="0.2">
      <c r="B38" s="11" t="s">
        <v>24</v>
      </c>
      <c r="C38" s="45">
        <f>C12/'Financial Model'!X12</f>
        <v>3.9654826254826259</v>
      </c>
      <c r="D38" s="46"/>
    </row>
    <row r="39" spans="2:4" x14ac:dyDescent="0.2">
      <c r="B39" s="12" t="s">
        <v>104</v>
      </c>
      <c r="C39" s="47"/>
      <c r="D39" s="48"/>
    </row>
  </sheetData>
  <mergeCells count="22">
    <mergeCell ref="C19:D19"/>
    <mergeCell ref="B5:D5"/>
    <mergeCell ref="B15:D15"/>
    <mergeCell ref="C16:D16"/>
    <mergeCell ref="C17:D17"/>
    <mergeCell ref="C18:D18"/>
    <mergeCell ref="C36:D36"/>
    <mergeCell ref="C37:D37"/>
    <mergeCell ref="C38:D38"/>
    <mergeCell ref="C39:D39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</mergeCells>
  <hyperlinks>
    <hyperlink ref="C30:D30" r:id="rId1" display="Link" xr:uid="{07676FE1-E26A-AE4D-A21B-792EB2B848F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2FD5-5387-455B-8CDC-129D27EFA8D5}">
  <dimension ref="B1:AG79"/>
  <sheetViews>
    <sheetView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P9" sqref="P9:S39"/>
    </sheetView>
  </sheetViews>
  <sheetFormatPr defaultColWidth="9.140625" defaultRowHeight="12.75" x14ac:dyDescent="0.2"/>
  <cols>
    <col min="1" max="1" width="4.28515625" style="1" customWidth="1"/>
    <col min="2" max="2" width="28.140625" style="1" bestFit="1" customWidth="1"/>
    <col min="3" max="3" width="5.28515625" style="1" bestFit="1" customWidth="1"/>
    <col min="4" max="4" width="9.140625" style="37"/>
    <col min="5" max="5" width="9.140625" style="1"/>
    <col min="6" max="6" width="9.140625" style="37"/>
    <col min="7" max="7" width="9.140625" style="1"/>
    <col min="8" max="8" width="9.140625" style="37"/>
    <col min="9" max="9" width="9.140625" style="1"/>
    <col min="10" max="10" width="9.140625" style="37"/>
    <col min="11" max="11" width="9.140625" style="1"/>
    <col min="12" max="12" width="9.140625" style="37"/>
    <col min="13" max="13" width="9.140625" style="1"/>
    <col min="14" max="14" width="9.140625" style="37"/>
    <col min="15" max="15" width="9.140625" style="1"/>
    <col min="16" max="16" width="9.140625" style="37"/>
    <col min="17" max="16384" width="9.140625" style="1"/>
  </cols>
  <sheetData>
    <row r="1" spans="2:33" s="21" customFormat="1" x14ac:dyDescent="0.2">
      <c r="C1" s="21" t="s">
        <v>34</v>
      </c>
      <c r="D1" s="34" t="s">
        <v>35</v>
      </c>
      <c r="E1" s="21" t="s">
        <v>36</v>
      </c>
      <c r="F1" s="34" t="s">
        <v>37</v>
      </c>
      <c r="G1" s="21" t="s">
        <v>38</v>
      </c>
      <c r="H1" s="34" t="s">
        <v>39</v>
      </c>
      <c r="I1" s="21" t="s">
        <v>40</v>
      </c>
      <c r="J1" s="34" t="s">
        <v>41</v>
      </c>
      <c r="K1" s="21" t="s">
        <v>42</v>
      </c>
      <c r="L1" s="34" t="s">
        <v>43</v>
      </c>
      <c r="M1" s="21" t="s">
        <v>44</v>
      </c>
      <c r="N1" s="34" t="s">
        <v>45</v>
      </c>
      <c r="O1" s="21" t="s">
        <v>46</v>
      </c>
      <c r="P1" s="34" t="s">
        <v>47</v>
      </c>
      <c r="S1" s="21" t="s">
        <v>108</v>
      </c>
      <c r="T1" s="21" t="s">
        <v>48</v>
      </c>
      <c r="U1" s="21" t="s">
        <v>49</v>
      </c>
      <c r="V1" s="26" t="s">
        <v>50</v>
      </c>
      <c r="W1" s="21" t="s">
        <v>51</v>
      </c>
      <c r="X1" s="26" t="s">
        <v>52</v>
      </c>
      <c r="Y1" s="21" t="s">
        <v>53</v>
      </c>
      <c r="Z1" s="21" t="s">
        <v>54</v>
      </c>
      <c r="AA1" s="21" t="s">
        <v>55</v>
      </c>
      <c r="AB1" s="21" t="s">
        <v>56</v>
      </c>
      <c r="AC1" s="21" t="s">
        <v>57</v>
      </c>
      <c r="AD1" s="21" t="s">
        <v>58</v>
      </c>
      <c r="AE1" s="21" t="s">
        <v>59</v>
      </c>
      <c r="AF1" s="21" t="s">
        <v>60</v>
      </c>
      <c r="AG1" s="21" t="s">
        <v>61</v>
      </c>
    </row>
    <row r="2" spans="2:33" s="23" customFormat="1" x14ac:dyDescent="0.2">
      <c r="B2" s="22"/>
      <c r="D2" s="35"/>
      <c r="F2" s="35"/>
      <c r="H2" s="35"/>
      <c r="I2" s="25">
        <v>44106</v>
      </c>
      <c r="J2" s="39">
        <v>44288</v>
      </c>
      <c r="K2" s="25">
        <v>44470</v>
      </c>
      <c r="L2" s="35"/>
      <c r="N2" s="35"/>
      <c r="P2" s="35"/>
      <c r="U2" s="25">
        <v>43553</v>
      </c>
      <c r="V2" s="25">
        <v>43924</v>
      </c>
      <c r="W2" s="25">
        <v>44288</v>
      </c>
      <c r="X2" s="25">
        <v>44652</v>
      </c>
    </row>
    <row r="3" spans="2:33" s="23" customFormat="1" x14ac:dyDescent="0.2">
      <c r="B3" s="22"/>
      <c r="D3" s="35"/>
      <c r="F3" s="35"/>
      <c r="H3" s="35"/>
      <c r="J3" s="35"/>
      <c r="K3" s="24">
        <v>44510</v>
      </c>
      <c r="L3" s="35"/>
      <c r="M3" s="24">
        <v>44868</v>
      </c>
      <c r="N3" s="35"/>
      <c r="P3" s="35"/>
      <c r="V3" s="24"/>
      <c r="X3" s="24">
        <v>44728</v>
      </c>
    </row>
    <row r="4" spans="2:33" s="2" customFormat="1" x14ac:dyDescent="0.2">
      <c r="B4" s="2" t="s">
        <v>64</v>
      </c>
      <c r="D4" s="36"/>
      <c r="F4" s="36"/>
      <c r="H4" s="36"/>
      <c r="J4" s="36"/>
      <c r="L4" s="36"/>
      <c r="N4" s="36"/>
      <c r="P4" s="36"/>
      <c r="U4" s="27">
        <v>1138.5999999999999</v>
      </c>
      <c r="V4" s="27">
        <v>1155.0999999999999</v>
      </c>
      <c r="W4" s="27">
        <v>1292.3</v>
      </c>
      <c r="X4" s="27">
        <v>1369.6</v>
      </c>
    </row>
    <row r="5" spans="2:33" x14ac:dyDescent="0.2">
      <c r="B5" s="1" t="s">
        <v>65</v>
      </c>
      <c r="U5" s="18">
        <v>559.6</v>
      </c>
      <c r="V5" s="18">
        <v>565.4</v>
      </c>
      <c r="W5" s="18">
        <v>636</v>
      </c>
      <c r="X5" s="18">
        <v>647.9</v>
      </c>
    </row>
    <row r="6" spans="2:33" s="2" customFormat="1" x14ac:dyDescent="0.2">
      <c r="B6" s="2" t="s">
        <v>66</v>
      </c>
      <c r="D6" s="36"/>
      <c r="F6" s="36"/>
      <c r="H6" s="36"/>
      <c r="J6" s="36"/>
      <c r="L6" s="36"/>
      <c r="N6" s="36"/>
      <c r="P6" s="36"/>
      <c r="U6" s="27">
        <f>U4-U5</f>
        <v>578.99999999999989</v>
      </c>
      <c r="V6" s="27">
        <f>V4-V5</f>
        <v>589.69999999999993</v>
      </c>
      <c r="W6" s="27">
        <f>W4-W5</f>
        <v>656.3</v>
      </c>
      <c r="X6" s="27">
        <f>X4-X5</f>
        <v>721.69999999999993</v>
      </c>
    </row>
    <row r="7" spans="2:33" x14ac:dyDescent="0.2">
      <c r="B7" s="1" t="s">
        <v>67</v>
      </c>
      <c r="U7" s="18">
        <v>524.6</v>
      </c>
      <c r="V7" s="18">
        <v>556.70000000000005</v>
      </c>
      <c r="W7" s="18">
        <v>576.79999999999995</v>
      </c>
      <c r="X7" s="18">
        <v>613.79999999999995</v>
      </c>
    </row>
    <row r="8" spans="2:33" s="2" customFormat="1" x14ac:dyDescent="0.2">
      <c r="B8" s="2" t="s">
        <v>68</v>
      </c>
      <c r="D8" s="36"/>
      <c r="F8" s="36"/>
      <c r="H8" s="36"/>
      <c r="J8" s="36"/>
      <c r="L8" s="36"/>
      <c r="N8" s="36"/>
      <c r="P8" s="36"/>
      <c r="U8" s="27">
        <f>U6-U7</f>
        <v>54.399999999999864</v>
      </c>
      <c r="V8" s="27">
        <f>V6-V7</f>
        <v>32.999999999999886</v>
      </c>
      <c r="W8" s="27">
        <f>W6-W7</f>
        <v>79.5</v>
      </c>
      <c r="X8" s="27">
        <f>X6-X7</f>
        <v>107.89999999999998</v>
      </c>
    </row>
    <row r="9" spans="2:33" x14ac:dyDescent="0.2">
      <c r="B9" s="1" t="s">
        <v>69</v>
      </c>
      <c r="U9" s="18">
        <v>3.4</v>
      </c>
      <c r="V9" s="18">
        <f>13.9-0.3</f>
        <v>13.6</v>
      </c>
      <c r="W9" s="18">
        <v>15</v>
      </c>
      <c r="X9" s="18">
        <v>11.3</v>
      </c>
    </row>
    <row r="10" spans="2:33" x14ac:dyDescent="0.2">
      <c r="B10" s="1" t="s">
        <v>70</v>
      </c>
      <c r="U10" s="18">
        <f>U8-U9</f>
        <v>50.999999999999865</v>
      </c>
      <c r="V10" s="18">
        <f>V8-V9</f>
        <v>19.399999999999885</v>
      </c>
      <c r="W10" s="18">
        <f>W8-W9</f>
        <v>64.5</v>
      </c>
      <c r="X10" s="18">
        <f>X8-X9</f>
        <v>96.59999999999998</v>
      </c>
    </row>
    <row r="11" spans="2:33" x14ac:dyDescent="0.2">
      <c r="B11" s="1" t="s">
        <v>71</v>
      </c>
      <c r="U11" s="18">
        <v>9.1</v>
      </c>
      <c r="V11" s="18">
        <v>1.9</v>
      </c>
      <c r="W11" s="18">
        <v>11.3</v>
      </c>
      <c r="X11" s="18">
        <v>18.899999999999999</v>
      </c>
    </row>
    <row r="12" spans="2:33" s="2" customFormat="1" x14ac:dyDescent="0.2">
      <c r="B12" s="2" t="s">
        <v>63</v>
      </c>
      <c r="D12" s="36"/>
      <c r="F12" s="36"/>
      <c r="H12" s="36"/>
      <c r="J12" s="36"/>
      <c r="L12" s="36"/>
      <c r="N12" s="36"/>
      <c r="P12" s="36"/>
      <c r="U12" s="27">
        <f>U10-U11</f>
        <v>41.899999999999864</v>
      </c>
      <c r="V12" s="27">
        <f>V10-V11</f>
        <v>17.499999999999886</v>
      </c>
      <c r="W12" s="27">
        <f>W10-W11</f>
        <v>53.2</v>
      </c>
      <c r="X12" s="27">
        <f>X10-X11</f>
        <v>77.699999999999989</v>
      </c>
    </row>
    <row r="13" spans="2:33" x14ac:dyDescent="0.2">
      <c r="B13" s="1" t="s">
        <v>62</v>
      </c>
      <c r="U13" s="28">
        <f>U12/U14</f>
        <v>0.21044701155198325</v>
      </c>
      <c r="V13" s="28">
        <f>V12/V14</f>
        <v>8.7895529884479587E-2</v>
      </c>
      <c r="W13" s="28">
        <f>W12/W14</f>
        <v>0.26720241084881974</v>
      </c>
      <c r="X13" s="28">
        <f>X12/X14</f>
        <v>0.37773456490034024</v>
      </c>
    </row>
    <row r="14" spans="2:33" x14ac:dyDescent="0.2">
      <c r="B14" s="1" t="s">
        <v>4</v>
      </c>
      <c r="U14" s="1">
        <v>199.1</v>
      </c>
      <c r="V14" s="1">
        <v>199.1</v>
      </c>
      <c r="W14" s="1">
        <v>199.1</v>
      </c>
      <c r="X14" s="18">
        <v>205.7</v>
      </c>
    </row>
    <row r="16" spans="2:33" s="2" customFormat="1" x14ac:dyDescent="0.2">
      <c r="B16" s="2" t="s">
        <v>72</v>
      </c>
      <c r="D16" s="36"/>
      <c r="F16" s="36"/>
      <c r="H16" s="36"/>
      <c r="J16" s="36"/>
      <c r="L16" s="36"/>
      <c r="N16" s="36"/>
      <c r="P16" s="36"/>
      <c r="V16" s="29">
        <f>V4/U4-1</f>
        <v>1.4491480765852716E-2</v>
      </c>
      <c r="W16" s="29">
        <f>W4/V4-1</f>
        <v>0.11877759501341889</v>
      </c>
      <c r="X16" s="29">
        <f>X4/W4-1</f>
        <v>5.9815832237096522E-2</v>
      </c>
    </row>
    <row r="17" spans="2:24" x14ac:dyDescent="0.2">
      <c r="B17" s="1" t="s">
        <v>73</v>
      </c>
      <c r="T17" s="20" t="s">
        <v>78</v>
      </c>
      <c r="U17" s="20" t="s">
        <v>78</v>
      </c>
      <c r="V17" s="20" t="s">
        <v>78</v>
      </c>
      <c r="W17" s="20" t="s">
        <v>78</v>
      </c>
      <c r="X17" s="20" t="s">
        <v>78</v>
      </c>
    </row>
    <row r="19" spans="2:24" x14ac:dyDescent="0.2">
      <c r="B19" s="1" t="s">
        <v>74</v>
      </c>
      <c r="U19" s="30">
        <f t="shared" ref="U19" si="0">U6/U4</f>
        <v>0.50851923414719824</v>
      </c>
      <c r="V19" s="30">
        <f t="shared" ref="V19:W19" si="1">V6/V4</f>
        <v>0.51051856982079469</v>
      </c>
      <c r="W19" s="30">
        <f t="shared" si="1"/>
        <v>0.50785421341793702</v>
      </c>
      <c r="X19" s="30">
        <f>X6/X4</f>
        <v>0.52694217289719625</v>
      </c>
    </row>
    <row r="20" spans="2:24" x14ac:dyDescent="0.2">
      <c r="B20" s="1" t="s">
        <v>75</v>
      </c>
      <c r="U20" s="30">
        <f t="shared" ref="U20" si="2">U8/U4</f>
        <v>4.7777972949235789E-2</v>
      </c>
      <c r="V20" s="30">
        <f t="shared" ref="V20:W20" si="3">V8/V4</f>
        <v>2.8568955068825112E-2</v>
      </c>
      <c r="W20" s="30">
        <f t="shared" si="3"/>
        <v>6.1518223322757873E-2</v>
      </c>
      <c r="X20" s="30">
        <f>X8/X4</f>
        <v>7.878212616822429E-2</v>
      </c>
    </row>
    <row r="21" spans="2:24" x14ac:dyDescent="0.2">
      <c r="B21" s="1" t="s">
        <v>76</v>
      </c>
      <c r="U21" s="30">
        <f t="shared" ref="U21" si="4">U12/U4</f>
        <v>3.6799578429650329E-2</v>
      </c>
      <c r="V21" s="30">
        <f t="shared" ref="V21:W21" si="5">V12/V4</f>
        <v>1.5150203445589028E-2</v>
      </c>
      <c r="W21" s="30">
        <f t="shared" si="5"/>
        <v>4.1166911707807785E-2</v>
      </c>
      <c r="X21" s="30">
        <f>X12/X4</f>
        <v>5.6731892523364483E-2</v>
      </c>
    </row>
    <row r="22" spans="2:24" x14ac:dyDescent="0.2">
      <c r="B22" s="1" t="s">
        <v>77</v>
      </c>
      <c r="U22" s="30">
        <f t="shared" ref="U22" si="6">U11/U10</f>
        <v>0.17843137254902008</v>
      </c>
      <c r="V22" s="30">
        <f t="shared" ref="V22:W22" si="7">V11/V10</f>
        <v>9.7938144329897489E-2</v>
      </c>
      <c r="W22" s="30">
        <f t="shared" si="7"/>
        <v>0.17519379844961241</v>
      </c>
      <c r="X22" s="30">
        <f>X11/X10</f>
        <v>0.19565217391304351</v>
      </c>
    </row>
    <row r="26" spans="2:24" x14ac:dyDescent="0.2">
      <c r="B26" s="31" t="s">
        <v>79</v>
      </c>
    </row>
    <row r="27" spans="2:24" x14ac:dyDescent="0.2">
      <c r="B27" s="1" t="s">
        <v>80</v>
      </c>
      <c r="U27" s="18">
        <v>387.4</v>
      </c>
      <c r="V27" s="18">
        <v>395.7</v>
      </c>
      <c r="W27" s="18">
        <v>398.3</v>
      </c>
      <c r="X27" s="18">
        <v>442.4</v>
      </c>
    </row>
    <row r="28" spans="2:24" x14ac:dyDescent="0.2">
      <c r="B28" s="1" t="s">
        <v>81</v>
      </c>
      <c r="U28" s="18">
        <v>97.3</v>
      </c>
      <c r="V28" s="18">
        <v>83.1</v>
      </c>
      <c r="W28" s="18">
        <v>81.3</v>
      </c>
      <c r="X28" s="18">
        <v>101.7</v>
      </c>
    </row>
    <row r="29" spans="2:24" x14ac:dyDescent="0.2">
      <c r="B29" s="1" t="s">
        <v>82</v>
      </c>
      <c r="U29" s="18">
        <v>0</v>
      </c>
      <c r="V29" s="18">
        <v>349.9</v>
      </c>
      <c r="W29" s="18">
        <v>282.8</v>
      </c>
      <c r="X29" s="18">
        <v>350.2</v>
      </c>
    </row>
    <row r="30" spans="2:24" s="2" customFormat="1" x14ac:dyDescent="0.2">
      <c r="B30" s="2" t="s">
        <v>83</v>
      </c>
      <c r="D30" s="36"/>
      <c r="F30" s="36"/>
      <c r="H30" s="36"/>
      <c r="J30" s="36"/>
      <c r="L30" s="36"/>
      <c r="N30" s="36"/>
      <c r="P30" s="36"/>
      <c r="U30" s="27">
        <v>0</v>
      </c>
      <c r="V30" s="27">
        <v>0</v>
      </c>
      <c r="W30" s="27">
        <v>0.1</v>
      </c>
      <c r="X30" s="27">
        <v>0</v>
      </c>
    </row>
    <row r="31" spans="2:24" x14ac:dyDescent="0.2">
      <c r="B31" s="1" t="s">
        <v>84</v>
      </c>
      <c r="U31" s="18">
        <v>0</v>
      </c>
      <c r="V31" s="18">
        <v>7.3</v>
      </c>
      <c r="W31" s="18">
        <v>12.3</v>
      </c>
      <c r="X31" s="18">
        <v>14.7</v>
      </c>
    </row>
    <row r="32" spans="2:24" x14ac:dyDescent="0.2">
      <c r="B32" s="1" t="s">
        <v>85</v>
      </c>
      <c r="U32" s="18">
        <f t="shared" ref="U32:W32" si="8">SUM(U27:U31)</f>
        <v>484.7</v>
      </c>
      <c r="V32" s="18">
        <f t="shared" si="8"/>
        <v>835.99999999999989</v>
      </c>
      <c r="W32" s="18">
        <f t="shared" si="8"/>
        <v>774.80000000000007</v>
      </c>
      <c r="X32" s="18">
        <f>SUM(X27:X31)</f>
        <v>909</v>
      </c>
    </row>
    <row r="33" spans="2:24" s="2" customFormat="1" x14ac:dyDescent="0.2">
      <c r="B33" s="2" t="s">
        <v>86</v>
      </c>
      <c r="D33" s="36"/>
      <c r="F33" s="36"/>
      <c r="H33" s="36"/>
      <c r="J33" s="36"/>
      <c r="L33" s="36"/>
      <c r="N33" s="36"/>
      <c r="P33" s="36"/>
      <c r="U33" s="27">
        <v>173.7</v>
      </c>
      <c r="V33" s="27">
        <v>173</v>
      </c>
      <c r="W33" s="27">
        <v>143.9</v>
      </c>
      <c r="X33" s="27">
        <v>222.1</v>
      </c>
    </row>
    <row r="34" spans="2:24" x14ac:dyDescent="0.2">
      <c r="B34" s="1" t="s">
        <v>87</v>
      </c>
      <c r="U34" s="18">
        <v>59.1</v>
      </c>
      <c r="V34" s="18">
        <v>53.5</v>
      </c>
      <c r="W34" s="18">
        <v>74.099999999999994</v>
      </c>
      <c r="X34" s="18">
        <v>92.6</v>
      </c>
    </row>
    <row r="35" spans="2:24" x14ac:dyDescent="0.2">
      <c r="B35" s="1" t="s">
        <v>88</v>
      </c>
      <c r="U35" s="18">
        <v>0</v>
      </c>
      <c r="V35" s="18">
        <v>0</v>
      </c>
      <c r="W35" s="18">
        <v>6</v>
      </c>
      <c r="X35" s="18">
        <v>0</v>
      </c>
    </row>
    <row r="36" spans="2:24" s="2" customFormat="1" x14ac:dyDescent="0.2">
      <c r="B36" s="2" t="s">
        <v>83</v>
      </c>
      <c r="D36" s="36"/>
      <c r="F36" s="36"/>
      <c r="H36" s="36"/>
      <c r="J36" s="36"/>
      <c r="L36" s="36"/>
      <c r="N36" s="36"/>
      <c r="P36" s="36"/>
      <c r="U36" s="27">
        <v>3.2</v>
      </c>
      <c r="V36" s="27">
        <v>8.6999999999999993</v>
      </c>
      <c r="W36" s="27">
        <v>0.5</v>
      </c>
      <c r="X36" s="27">
        <v>4.2</v>
      </c>
    </row>
    <row r="37" spans="2:24" x14ac:dyDescent="0.2">
      <c r="B37" s="1" t="s">
        <v>89</v>
      </c>
      <c r="U37" s="18">
        <v>0</v>
      </c>
      <c r="V37" s="18">
        <v>8.1999999999999993</v>
      </c>
      <c r="W37" s="18">
        <v>3.1</v>
      </c>
      <c r="X37" s="18">
        <v>3.9</v>
      </c>
    </row>
    <row r="38" spans="2:24" s="2" customFormat="1" x14ac:dyDescent="0.2">
      <c r="B38" s="2" t="s">
        <v>6</v>
      </c>
      <c r="D38" s="36"/>
      <c r="F38" s="36"/>
      <c r="H38" s="36"/>
      <c r="J38" s="36"/>
      <c r="L38" s="36"/>
      <c r="N38" s="36"/>
      <c r="P38" s="36"/>
      <c r="U38" s="27">
        <v>9.8000000000000007</v>
      </c>
      <c r="V38" s="27">
        <v>115.5</v>
      </c>
      <c r="W38" s="27">
        <v>67.2</v>
      </c>
      <c r="X38" s="27">
        <v>46.3</v>
      </c>
    </row>
    <row r="39" spans="2:24" x14ac:dyDescent="0.2">
      <c r="B39" s="1" t="s">
        <v>90</v>
      </c>
      <c r="U39" s="18">
        <f t="shared" ref="U39:W39" si="9">SUM(U32:U38)</f>
        <v>730.5</v>
      </c>
      <c r="V39" s="18">
        <f t="shared" si="9"/>
        <v>1194.9000000000001</v>
      </c>
      <c r="W39" s="18">
        <f t="shared" si="9"/>
        <v>1069.6000000000001</v>
      </c>
      <c r="X39" s="18">
        <f>SUM(X32:X38)</f>
        <v>1278.0999999999999</v>
      </c>
    </row>
    <row r="40" spans="2:24" x14ac:dyDescent="0.2">
      <c r="W40" s="18"/>
    </row>
    <row r="41" spans="2:24" s="2" customFormat="1" x14ac:dyDescent="0.2">
      <c r="B41" s="2" t="s">
        <v>91</v>
      </c>
      <c r="D41" s="36"/>
      <c r="F41" s="36"/>
      <c r="H41" s="36"/>
      <c r="J41" s="36"/>
      <c r="L41" s="36"/>
      <c r="N41" s="36"/>
      <c r="P41" s="36"/>
      <c r="U41" s="2">
        <v>18.5</v>
      </c>
      <c r="V41" s="27">
        <v>0.2</v>
      </c>
      <c r="W41" s="27">
        <v>0.2</v>
      </c>
      <c r="X41" s="27">
        <v>0.2</v>
      </c>
    </row>
    <row r="42" spans="2:24" x14ac:dyDescent="0.2">
      <c r="B42" s="1" t="s">
        <v>92</v>
      </c>
      <c r="U42" s="1">
        <v>0</v>
      </c>
      <c r="V42" s="18">
        <v>83.2</v>
      </c>
      <c r="W42" s="18">
        <v>63.4</v>
      </c>
      <c r="X42" s="18">
        <v>74.5</v>
      </c>
    </row>
    <row r="43" spans="2:24" s="2" customFormat="1" x14ac:dyDescent="0.2">
      <c r="B43" s="2" t="s">
        <v>83</v>
      </c>
      <c r="D43" s="36"/>
      <c r="F43" s="36"/>
      <c r="H43" s="36"/>
      <c r="J43" s="36"/>
      <c r="L43" s="36"/>
      <c r="N43" s="36"/>
      <c r="P43" s="36"/>
      <c r="U43" s="2">
        <v>1.4</v>
      </c>
      <c r="V43" s="27">
        <v>1.1000000000000001</v>
      </c>
      <c r="W43" s="27">
        <v>5.9</v>
      </c>
      <c r="X43" s="27">
        <v>0.5</v>
      </c>
    </row>
    <row r="44" spans="2:24" x14ac:dyDescent="0.2">
      <c r="B44" s="1" t="s">
        <v>93</v>
      </c>
      <c r="U44" s="1">
        <v>176.4</v>
      </c>
      <c r="V44" s="18">
        <v>217</v>
      </c>
      <c r="W44" s="18">
        <v>258.2</v>
      </c>
      <c r="X44" s="18">
        <v>299.60000000000002</v>
      </c>
    </row>
    <row r="45" spans="2:24" x14ac:dyDescent="0.2">
      <c r="B45" s="1" t="s">
        <v>94</v>
      </c>
      <c r="U45" s="1">
        <v>3.3</v>
      </c>
      <c r="V45" s="18">
        <v>0</v>
      </c>
      <c r="W45" s="18">
        <v>0</v>
      </c>
      <c r="X45" s="18">
        <v>4</v>
      </c>
    </row>
    <row r="46" spans="2:24" x14ac:dyDescent="0.2">
      <c r="B46" s="1" t="s">
        <v>95</v>
      </c>
      <c r="U46" s="1">
        <v>15.1</v>
      </c>
      <c r="V46" s="18">
        <v>9.6999999999999993</v>
      </c>
      <c r="W46" s="18">
        <v>24.5</v>
      </c>
      <c r="X46" s="18">
        <v>20.5</v>
      </c>
    </row>
    <row r="47" spans="2:24" x14ac:dyDescent="0.2">
      <c r="B47" s="1" t="s">
        <v>96</v>
      </c>
      <c r="U47" s="18">
        <f>SUM(U41:U46)</f>
        <v>214.70000000000002</v>
      </c>
      <c r="V47" s="18">
        <f>SUM(V41:V46)</f>
        <v>311.2</v>
      </c>
      <c r="W47" s="18">
        <f>SUM(W41:W46)</f>
        <v>352.2</v>
      </c>
      <c r="X47" s="18">
        <f>SUM(X41:X46)</f>
        <v>399.3</v>
      </c>
    </row>
    <row r="48" spans="2:24" s="2" customFormat="1" x14ac:dyDescent="0.2">
      <c r="B48" s="2" t="s">
        <v>91</v>
      </c>
      <c r="D48" s="36"/>
      <c r="F48" s="36"/>
      <c r="H48" s="36"/>
      <c r="J48" s="36"/>
      <c r="L48" s="36"/>
      <c r="N48" s="36"/>
      <c r="P48" s="36"/>
      <c r="U48" s="2">
        <v>73.099999999999994</v>
      </c>
      <c r="V48" s="27">
        <v>179.1</v>
      </c>
      <c r="W48" s="27">
        <v>0</v>
      </c>
      <c r="X48" s="27">
        <v>0</v>
      </c>
    </row>
    <row r="49" spans="2:24" x14ac:dyDescent="0.2">
      <c r="B49" s="1" t="s">
        <v>92</v>
      </c>
      <c r="U49" s="1">
        <v>0</v>
      </c>
      <c r="V49" s="18">
        <v>332.8</v>
      </c>
      <c r="W49" s="18">
        <v>280.89999999999998</v>
      </c>
      <c r="X49" s="18">
        <v>316.5</v>
      </c>
    </row>
    <row r="50" spans="2:24" s="2" customFormat="1" x14ac:dyDescent="0.2">
      <c r="B50" s="2" t="s">
        <v>83</v>
      </c>
      <c r="D50" s="36"/>
      <c r="F50" s="36"/>
      <c r="H50" s="36"/>
      <c r="J50" s="36"/>
      <c r="L50" s="36"/>
      <c r="N50" s="36"/>
      <c r="P50" s="36"/>
      <c r="U50" s="2">
        <v>0</v>
      </c>
      <c r="V50" s="27">
        <v>0</v>
      </c>
      <c r="W50" s="27">
        <v>0.4</v>
      </c>
      <c r="X50" s="27">
        <v>0</v>
      </c>
    </row>
    <row r="51" spans="2:24" x14ac:dyDescent="0.2">
      <c r="B51" s="1" t="s">
        <v>93</v>
      </c>
      <c r="U51" s="1">
        <v>28.1</v>
      </c>
      <c r="V51" s="18">
        <v>1.9</v>
      </c>
      <c r="W51" s="18">
        <v>3.3</v>
      </c>
      <c r="X51" s="18">
        <v>4.9000000000000004</v>
      </c>
    </row>
    <row r="52" spans="2:24" x14ac:dyDescent="0.2">
      <c r="B52" s="1" t="s">
        <v>84</v>
      </c>
      <c r="U52" s="1">
        <v>0.1</v>
      </c>
      <c r="V52" s="18">
        <v>0</v>
      </c>
      <c r="W52" s="18">
        <v>0</v>
      </c>
      <c r="X52" s="18">
        <v>0</v>
      </c>
    </row>
    <row r="53" spans="2:24" x14ac:dyDescent="0.2">
      <c r="B53" s="1" t="s">
        <v>95</v>
      </c>
      <c r="U53" s="1">
        <v>5.2</v>
      </c>
      <c r="V53" s="18">
        <v>4.0999999999999996</v>
      </c>
      <c r="W53" s="18">
        <v>15</v>
      </c>
      <c r="X53" s="18">
        <v>6.4</v>
      </c>
    </row>
    <row r="54" spans="2:24" x14ac:dyDescent="0.2">
      <c r="B54" s="1" t="s">
        <v>97</v>
      </c>
      <c r="U54" s="18">
        <f>SUM(U47:U53)</f>
        <v>321.20000000000005</v>
      </c>
      <c r="V54" s="18">
        <f>SUM(V47:V53)</f>
        <v>829.09999999999991</v>
      </c>
      <c r="W54" s="18">
        <f>SUM(W47:W53)</f>
        <v>651.79999999999984</v>
      </c>
      <c r="X54" s="18">
        <f>SUM(X47:X53)</f>
        <v>727.09999999999991</v>
      </c>
    </row>
    <row r="56" spans="2:24" s="18" customFormat="1" x14ac:dyDescent="0.2">
      <c r="B56" s="18" t="s">
        <v>98</v>
      </c>
      <c r="D56" s="38"/>
      <c r="F56" s="38"/>
      <c r="H56" s="38"/>
      <c r="J56" s="38"/>
      <c r="L56" s="38"/>
      <c r="N56" s="38"/>
      <c r="P56" s="38"/>
      <c r="U56" s="18">
        <v>409.3</v>
      </c>
      <c r="V56" s="18">
        <v>365.8</v>
      </c>
      <c r="W56" s="18">
        <v>417.8</v>
      </c>
      <c r="X56" s="18">
        <v>551</v>
      </c>
    </row>
    <row r="57" spans="2:24" s="18" customFormat="1" x14ac:dyDescent="0.2">
      <c r="B57" s="18" t="s">
        <v>99</v>
      </c>
      <c r="D57" s="38"/>
      <c r="F57" s="38"/>
      <c r="H57" s="38"/>
      <c r="J57" s="38"/>
      <c r="L57" s="38"/>
      <c r="N57" s="38"/>
      <c r="P57" s="38"/>
      <c r="U57" s="18">
        <f>U56+U54</f>
        <v>730.5</v>
      </c>
      <c r="V57" s="18">
        <f>V56+V54</f>
        <v>1194.8999999999999</v>
      </c>
      <c r="W57" s="18">
        <f>W56+W54</f>
        <v>1069.5999999999999</v>
      </c>
      <c r="X57" s="18">
        <f>X56+X54</f>
        <v>1278.0999999999999</v>
      </c>
    </row>
    <row r="59" spans="2:24" x14ac:dyDescent="0.2">
      <c r="B59" s="1" t="s">
        <v>100</v>
      </c>
      <c r="U59" s="18">
        <f t="shared" ref="U59" si="10">U39-U54</f>
        <v>409.29999999999995</v>
      </c>
      <c r="V59" s="18">
        <f t="shared" ref="V59:W59" si="11">V39-V54</f>
        <v>365.80000000000018</v>
      </c>
      <c r="W59" s="18">
        <f t="shared" si="11"/>
        <v>417.8000000000003</v>
      </c>
      <c r="X59" s="18">
        <f>X39-X54</f>
        <v>551</v>
      </c>
    </row>
    <row r="60" spans="2:24" x14ac:dyDescent="0.2">
      <c r="B60" s="1" t="s">
        <v>101</v>
      </c>
      <c r="U60" s="1">
        <f t="shared" ref="U60" si="12">U59/U14</f>
        <v>2.0557508789552985</v>
      </c>
      <c r="V60" s="1">
        <f t="shared" ref="V60:W60" si="13">V59/V14</f>
        <v>1.8372677046710206</v>
      </c>
      <c r="W60" s="1">
        <f t="shared" si="13"/>
        <v>2.0984429934706195</v>
      </c>
      <c r="X60" s="1">
        <f>X59/X14</f>
        <v>2.6786582401555665</v>
      </c>
    </row>
    <row r="62" spans="2:24" x14ac:dyDescent="0.2">
      <c r="B62" s="1" t="s">
        <v>6</v>
      </c>
      <c r="U62" s="18">
        <f t="shared" ref="U62" si="14">U30+U36+U38</f>
        <v>13</v>
      </c>
      <c r="V62" s="18">
        <f t="shared" ref="V62:W62" si="15">V30+V36+V38</f>
        <v>124.2</v>
      </c>
      <c r="W62" s="18">
        <f t="shared" si="15"/>
        <v>67.8</v>
      </c>
      <c r="X62" s="18">
        <f>X30+X36+X38</f>
        <v>50.5</v>
      </c>
    </row>
    <row r="63" spans="2:24" x14ac:dyDescent="0.2">
      <c r="B63" s="1" t="s">
        <v>7</v>
      </c>
      <c r="U63" s="18">
        <f t="shared" ref="U63" si="16">U41+U43+U48+U50</f>
        <v>93</v>
      </c>
      <c r="V63" s="18">
        <f t="shared" ref="V63:W63" si="17">V41+V43+V48+V50</f>
        <v>180.4</v>
      </c>
      <c r="W63" s="18">
        <f t="shared" si="17"/>
        <v>6.5000000000000009</v>
      </c>
      <c r="X63" s="18">
        <f>X41+X43+X48+X50</f>
        <v>0.7</v>
      </c>
    </row>
    <row r="64" spans="2:24" x14ac:dyDescent="0.2">
      <c r="B64" s="1" t="s">
        <v>8</v>
      </c>
      <c r="U64" s="18">
        <f t="shared" ref="U64" si="18">U62-U63</f>
        <v>-80</v>
      </c>
      <c r="V64" s="18">
        <f t="shared" ref="V64:W64" si="19">V62-V63</f>
        <v>-56.2</v>
      </c>
      <c r="W64" s="18">
        <f t="shared" si="19"/>
        <v>61.3</v>
      </c>
      <c r="X64" s="18">
        <f>X62-X63</f>
        <v>49.8</v>
      </c>
    </row>
    <row r="66" spans="2:24" s="30" customFormat="1" x14ac:dyDescent="0.2">
      <c r="B66" s="30" t="s">
        <v>102</v>
      </c>
      <c r="D66" s="42"/>
      <c r="F66" s="42"/>
      <c r="H66" s="42"/>
      <c r="J66" s="42"/>
      <c r="L66" s="42"/>
      <c r="N66" s="42"/>
      <c r="P66" s="42"/>
      <c r="V66" s="30">
        <f>V33/U33-1</f>
        <v>-4.029936672423684E-3</v>
      </c>
      <c r="W66" s="30">
        <f>W33/V33-1</f>
        <v>-0.16820809248554913</v>
      </c>
      <c r="X66" s="30">
        <f>X33/W33-1</f>
        <v>0.54343293954134797</v>
      </c>
    </row>
    <row r="68" spans="2:24" s="40" customFormat="1" x14ac:dyDescent="0.2">
      <c r="B68" s="40" t="s">
        <v>103</v>
      </c>
      <c r="D68" s="41"/>
      <c r="F68" s="41"/>
      <c r="H68" s="41"/>
      <c r="J68" s="41"/>
      <c r="L68" s="41"/>
      <c r="N68" s="41"/>
      <c r="P68" s="41"/>
      <c r="U68" s="40">
        <v>1.7</v>
      </c>
      <c r="V68" s="40">
        <v>0.60350000000000004</v>
      </c>
      <c r="W68" s="40">
        <v>3.5316000000000001</v>
      </c>
      <c r="X68" s="40">
        <v>2.4632000000000001</v>
      </c>
    </row>
    <row r="69" spans="2:24" x14ac:dyDescent="0.2">
      <c r="B69" s="1" t="s">
        <v>5</v>
      </c>
      <c r="U69" s="18">
        <f t="shared" ref="U69:V69" si="20">U68*U14</f>
        <v>338.46999999999997</v>
      </c>
      <c r="V69" s="18">
        <f t="shared" si="20"/>
        <v>120.15685000000001</v>
      </c>
      <c r="W69" s="18">
        <f>W68*W14</f>
        <v>703.14156000000003</v>
      </c>
      <c r="X69" s="18">
        <f>X68*X14</f>
        <v>506.68023999999997</v>
      </c>
    </row>
    <row r="70" spans="2:24" x14ac:dyDescent="0.2">
      <c r="B70" s="1" t="s">
        <v>9</v>
      </c>
      <c r="U70" s="18">
        <f>U69-U64</f>
        <v>418.46999999999997</v>
      </c>
      <c r="V70" s="18">
        <f>V69-V64</f>
        <v>176.35685000000001</v>
      </c>
      <c r="W70" s="18">
        <f>W69-W64</f>
        <v>641.84156000000007</v>
      </c>
      <c r="X70" s="18">
        <f>X69-X64</f>
        <v>456.88023999999996</v>
      </c>
    </row>
    <row r="72" spans="2:24" x14ac:dyDescent="0.2">
      <c r="B72" s="1" t="s">
        <v>21</v>
      </c>
      <c r="U72" s="43">
        <f t="shared" ref="U72:W72" si="21">U68/U60</f>
        <v>0.82694844857073058</v>
      </c>
      <c r="V72" s="43">
        <f t="shared" si="21"/>
        <v>0.32847689994532514</v>
      </c>
      <c r="W72" s="43">
        <f t="shared" si="21"/>
        <v>1.682962087123024</v>
      </c>
      <c r="X72" s="43">
        <f>X68/X60</f>
        <v>0.91956486388384751</v>
      </c>
    </row>
    <row r="73" spans="2:24" s="43" customFormat="1" x14ac:dyDescent="0.2">
      <c r="B73" s="43" t="s">
        <v>22</v>
      </c>
      <c r="D73" s="44"/>
      <c r="F73" s="44"/>
      <c r="H73" s="44"/>
      <c r="J73" s="44"/>
      <c r="L73" s="44"/>
      <c r="N73" s="44"/>
      <c r="P73" s="44"/>
      <c r="U73" s="43">
        <f t="shared" ref="U73:W73" si="22">U69/U4</f>
        <v>0.29726857544352714</v>
      </c>
      <c r="V73" s="43">
        <f t="shared" si="22"/>
        <v>0.10402289845035063</v>
      </c>
      <c r="W73" s="43">
        <f t="shared" si="22"/>
        <v>0.54410087440996679</v>
      </c>
      <c r="X73" s="43">
        <f>X69/X4</f>
        <v>0.36994760514018693</v>
      </c>
    </row>
    <row r="74" spans="2:24" s="43" customFormat="1" x14ac:dyDescent="0.2">
      <c r="B74" s="43" t="s">
        <v>25</v>
      </c>
      <c r="D74" s="44"/>
      <c r="F74" s="44"/>
      <c r="H74" s="44"/>
      <c r="J74" s="44"/>
      <c r="L74" s="44"/>
      <c r="N74" s="44"/>
      <c r="P74" s="44"/>
      <c r="U74" s="43">
        <f t="shared" ref="U74:W74" si="23">U70/U4</f>
        <v>0.36753030036887407</v>
      </c>
      <c r="V74" s="43">
        <f t="shared" si="23"/>
        <v>0.15267669465847114</v>
      </c>
      <c r="W74" s="43">
        <f t="shared" si="23"/>
        <v>0.49666606825040632</v>
      </c>
      <c r="X74" s="43">
        <f>X70/X4</f>
        <v>0.33358662383177567</v>
      </c>
    </row>
    <row r="75" spans="2:24" s="43" customFormat="1" x14ac:dyDescent="0.2">
      <c r="B75" s="43" t="s">
        <v>23</v>
      </c>
      <c r="D75" s="44"/>
      <c r="F75" s="44"/>
      <c r="H75" s="44"/>
      <c r="J75" s="44"/>
      <c r="L75" s="44"/>
      <c r="N75" s="44"/>
      <c r="P75" s="44"/>
      <c r="U75" s="43">
        <f t="shared" ref="U75:W75" si="24">U68/U13</f>
        <v>8.0780429594272327</v>
      </c>
      <c r="V75" s="43">
        <f t="shared" si="24"/>
        <v>6.8661057142857596</v>
      </c>
      <c r="W75" s="43">
        <f t="shared" si="24"/>
        <v>13.216946616541351</v>
      </c>
      <c r="X75" s="43">
        <f>X68/X13</f>
        <v>6.520981209781211</v>
      </c>
    </row>
    <row r="76" spans="2:24" s="43" customFormat="1" x14ac:dyDescent="0.2">
      <c r="B76" s="43" t="s">
        <v>24</v>
      </c>
      <c r="D76" s="44"/>
      <c r="F76" s="44"/>
      <c r="H76" s="44"/>
      <c r="J76" s="44"/>
      <c r="L76" s="44"/>
      <c r="N76" s="44"/>
      <c r="P76" s="44"/>
      <c r="U76" s="43">
        <f t="shared" ref="U76:W76" si="25">U70/U12</f>
        <v>9.9873508353222267</v>
      </c>
      <c r="V76" s="43">
        <f t="shared" si="25"/>
        <v>10.077534285714352</v>
      </c>
      <c r="W76" s="43">
        <f t="shared" si="25"/>
        <v>12.064690977443609</v>
      </c>
      <c r="X76" s="43">
        <f>X70/X12</f>
        <v>5.8800545688545691</v>
      </c>
    </row>
    <row r="79" spans="2:24" x14ac:dyDescent="0.2">
      <c r="B79" s="31" t="s">
        <v>107</v>
      </c>
    </row>
  </sheetData>
  <phoneticPr fontId="5" type="noConversion"/>
  <hyperlinks>
    <hyperlink ref="X1" r:id="rId1" xr:uid="{596F9973-92FB-3340-BC7A-375E4C25351C}"/>
    <hyperlink ref="V1" r:id="rId2" xr:uid="{92846B6F-2839-284E-AA85-90B408C1E203}"/>
  </hyperlinks>
  <pageMargins left="0.7" right="0.7" top="0.75" bottom="0.75" header="0.3" footer="0.3"/>
  <ignoredErrors>
    <ignoredError sqref="V9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2023-04-16T19:38:52Z</dcterms:created>
  <dcterms:modified xsi:type="dcterms:W3CDTF">2023-06-23T11:10:31Z</dcterms:modified>
</cp:coreProperties>
</file>