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D7FA334E-A7EC-41FC-88C8-D347E3060F7F}" xr6:coauthVersionLast="47" xr6:coauthVersionMax="47" xr10:uidLastSave="{00000000-0000-0000-0000-000000000000}"/>
  <bookViews>
    <workbookView xWindow="-120" yWindow="-120" windowWidth="29040" windowHeight="15720" xr2:uid="{4F69BF4D-74DA-4B99-851A-86D37B91804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H29" i="2"/>
  <c r="L29" i="2"/>
  <c r="D11" i="1"/>
  <c r="D10" i="1"/>
  <c r="D9" i="1"/>
  <c r="D7" i="1"/>
  <c r="H77" i="2"/>
  <c r="H76" i="2"/>
  <c r="H75" i="2"/>
  <c r="G77" i="2"/>
  <c r="K77" i="2"/>
  <c r="G16" i="2"/>
  <c r="G9" i="2"/>
  <c r="G6" i="2"/>
  <c r="K9" i="2"/>
  <c r="K6" i="2"/>
  <c r="K28" i="2" s="1"/>
  <c r="L76" i="2"/>
  <c r="L75" i="2"/>
  <c r="L77" i="2" s="1"/>
  <c r="C10" i="1"/>
  <c r="C9" i="1"/>
  <c r="L64" i="2"/>
  <c r="L62" i="2"/>
  <c r="L51" i="2"/>
  <c r="L54" i="2" s="1"/>
  <c r="L57" i="2" s="1"/>
  <c r="L42" i="2"/>
  <c r="L45" i="2" s="1"/>
  <c r="L39" i="2"/>
  <c r="H16" i="2"/>
  <c r="H9" i="2"/>
  <c r="C7" i="1"/>
  <c r="L9" i="2"/>
  <c r="H6" i="2"/>
  <c r="L6" i="2"/>
  <c r="L28" i="2" s="1"/>
  <c r="L59" i="2" l="1"/>
  <c r="L60" i="2" s="1"/>
  <c r="C35" i="1" s="1"/>
  <c r="H10" i="2"/>
  <c r="C8" i="1"/>
  <c r="L10" i="2"/>
  <c r="G10" i="2"/>
  <c r="K10" i="2"/>
  <c r="C11" i="1"/>
  <c r="C12" i="1"/>
  <c r="H14" i="2" l="1"/>
  <c r="H23" i="2"/>
  <c r="K14" i="2"/>
  <c r="K23" i="2"/>
  <c r="G14" i="2"/>
  <c r="G23" i="2"/>
  <c r="L23" i="2"/>
  <c r="L14" i="2"/>
  <c r="L24" i="2" l="1"/>
  <c r="L17" i="2"/>
  <c r="G17" i="2"/>
  <c r="G24" i="2"/>
  <c r="K17" i="2"/>
  <c r="K24" i="2"/>
  <c r="H24" i="2"/>
  <c r="H17" i="2"/>
  <c r="H19" i="2" l="1"/>
  <c r="H26" i="2"/>
  <c r="G19" i="2"/>
  <c r="G26" i="2"/>
  <c r="K19" i="2"/>
  <c r="K26" i="2"/>
  <c r="L26" i="2"/>
  <c r="L19" i="2"/>
  <c r="L20" i="2" l="1"/>
  <c r="L25" i="2"/>
  <c r="K25" i="2"/>
  <c r="K20" i="2"/>
  <c r="G25" i="2"/>
  <c r="G20" i="2"/>
  <c r="H20" i="2"/>
  <c r="H25" i="2"/>
</calcChain>
</file>

<file path=xl/sharedStrings.xml><?xml version="1.0" encoding="utf-8"?>
<sst xmlns="http://schemas.openxmlformats.org/spreadsheetml/2006/main" count="117" uniqueCount="104">
  <si>
    <t>$GTLB</t>
  </si>
  <si>
    <t>Gitlab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</si>
  <si>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</si>
  <si>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</si>
  <si>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</si>
  <si>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</si>
  <si>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</si>
  <si>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</si>
  <si>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</si>
  <si>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</si>
  <si>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Revenue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</si>
  <si>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</si>
  <si>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</si>
  <si>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</si>
  <si>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</si>
  <si>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</si>
  <si>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</si>
  <si>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</si>
  <si>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</si>
  <si>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</si>
  <si>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Emply.</t>
  </si>
  <si>
    <t>Update</t>
  </si>
  <si>
    <t>IR</t>
  </si>
  <si>
    <t>Valuation Metrics</t>
  </si>
  <si>
    <t>P/B</t>
  </si>
  <si>
    <t>P/S</t>
  </si>
  <si>
    <t>Stockopedia</t>
  </si>
  <si>
    <t>P/E</t>
  </si>
  <si>
    <t>Link</t>
  </si>
  <si>
    <t>San Francisco, CA</t>
  </si>
  <si>
    <t>Key Events</t>
  </si>
  <si>
    <t>Q225</t>
  </si>
  <si>
    <t>Q125</t>
  </si>
  <si>
    <t>Q424</t>
  </si>
  <si>
    <t>Q324</t>
  </si>
  <si>
    <t>Q224</t>
  </si>
  <si>
    <t>Q124</t>
  </si>
  <si>
    <t>Q423</t>
  </si>
  <si>
    <t>Q323</t>
  </si>
  <si>
    <t>Q223</t>
  </si>
  <si>
    <t>Q123</t>
  </si>
  <si>
    <t>Subscription COGS</t>
  </si>
  <si>
    <t>License COGS</t>
  </si>
  <si>
    <t>COGS</t>
  </si>
  <si>
    <t>Gross Profit</t>
  </si>
  <si>
    <t>R&amp;D</t>
  </si>
  <si>
    <t>S&amp;M</t>
  </si>
  <si>
    <t>G&amp;A</t>
  </si>
  <si>
    <t>Operating Income</t>
  </si>
  <si>
    <t>Interest Income</t>
  </si>
  <si>
    <t>Other Income</t>
  </si>
  <si>
    <t>Pretax Income</t>
  </si>
  <si>
    <t>Taxes</t>
  </si>
  <si>
    <t>Net Income</t>
  </si>
  <si>
    <t>EPS</t>
  </si>
  <si>
    <t>Gross Marign</t>
  </si>
  <si>
    <t>Operating Marign</t>
  </si>
  <si>
    <t>Net Margin</t>
  </si>
  <si>
    <t>Tax Rate</t>
  </si>
  <si>
    <t>Revenue Y/Y</t>
  </si>
  <si>
    <t>Revenue Q/Q</t>
  </si>
  <si>
    <t>Balance Sheet</t>
  </si>
  <si>
    <t>Short-Term Investments</t>
  </si>
  <si>
    <t>A/R</t>
  </si>
  <si>
    <t>Deferred Contracts</t>
  </si>
  <si>
    <t>Prepaid Expenses</t>
  </si>
  <si>
    <t>TCA</t>
  </si>
  <si>
    <t>PP&amp;E</t>
  </si>
  <si>
    <t>Operating Lease ROU</t>
  </si>
  <si>
    <t>Goodwill+Intangibles</t>
  </si>
  <si>
    <t>Other NCA</t>
  </si>
  <si>
    <t>Assets</t>
  </si>
  <si>
    <t>A/P</t>
  </si>
  <si>
    <t>Accrued Expenses</t>
  </si>
  <si>
    <t>Accrued Compensation</t>
  </si>
  <si>
    <t>Deferred Revenue</t>
  </si>
  <si>
    <t>TCL</t>
  </si>
  <si>
    <t>Other NCL</t>
  </si>
  <si>
    <t>Liabilities</t>
  </si>
  <si>
    <t>S/E</t>
  </si>
  <si>
    <t>S/E+L</t>
  </si>
  <si>
    <t>Book Value</t>
  </si>
  <si>
    <t>Book Value per Share</t>
  </si>
  <si>
    <t>Share Price</t>
  </si>
  <si>
    <t>Cashflow</t>
  </si>
  <si>
    <t>CFFO</t>
  </si>
  <si>
    <t>CapEx</t>
  </si>
  <si>
    <t>FCF</t>
  </si>
  <si>
    <t>FCF per Share</t>
  </si>
  <si>
    <t>Price - FCF</t>
  </si>
  <si>
    <t>FCF TTM</t>
  </si>
  <si>
    <t>Sytse Sijbrandij</t>
  </si>
  <si>
    <t>CoFound</t>
  </si>
  <si>
    <t>Brian Robins</t>
  </si>
  <si>
    <t>Sabrina Farmer</t>
  </si>
  <si>
    <t>FY21</t>
  </si>
  <si>
    <t>FY22</t>
  </si>
  <si>
    <t>FY23</t>
  </si>
  <si>
    <t>FY24</t>
  </si>
  <si>
    <t>FY25</t>
  </si>
  <si>
    <t>Subscription Reveune</t>
  </si>
  <si>
    <t>License Revenue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</si>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</sst>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Border="1"/>
    <xf numFmtId="3" fontId="1" fillId="0" borderId="0" xfId="0" applyNumberFormat="1" applyFont="1" applyBorder="1"/>
    <xf numFmtId="3" fontId="1" fillId="0" borderId="7" xfId="0" applyNumberFormat="1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7" fontId="4" fillId="0" borderId="0" xfId="0" applyNumberFormat="1" applyFont="1" applyAlignment="1">
      <alignment horizontal="right"/>
    </xf>
    <xf numFmtId="0" fontId="6" fillId="0" borderId="0" xfId="1" applyFont="1" applyAlignment="1">
      <alignment horizontal="right"/>
    </xf>
    <xf numFmtId="2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1" fontId="1" fillId="0" borderId="0" xfId="0" applyNumberFormat="1" applyFont="1" applyBorder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3" fontId="2" fillId="0" borderId="0" xfId="0" applyNumberFormat="1" applyFont="1"/>
    <xf numFmtId="0" fontId="1" fillId="4" borderId="0" xfId="0" applyFont="1" applyFill="1" applyBorder="1" applyAlignment="1">
      <alignment horizontal="center"/>
    </xf>
    <xf numFmtId="17" fontId="1" fillId="4" borderId="5" xfId="0" applyNumberFormat="1" applyFont="1" applyFill="1" applyBorder="1" applyAlignment="1">
      <alignment horizontal="center"/>
    </xf>
    <xf numFmtId="170" fontId="1" fillId="4" borderId="0" xfId="0" applyNumberFormat="1" applyFont="1" applyFill="1" applyBorder="1" applyAlignment="1">
      <alignment horizontal="center"/>
    </xf>
    <xf numFmtId="170" fontId="1" fillId="4" borderId="5" xfId="0" applyNumberFormat="1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1" fontId="8" fillId="0" borderId="0" xfId="0" applyNumberFormat="1" applyFont="1"/>
    <xf numFmtId="1" fontId="8" fillId="0" borderId="0" xfId="0" applyNumberFormat="1" applyFont="1" applyAlignment="1">
      <alignment horizontal="left" indent="1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47625</xdr:rowOff>
    </xdr:from>
    <xdr:to>
      <xdr:col>3</xdr:col>
      <xdr:colOff>247650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860B26-2999-20B8-5739-675C4D780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7625"/>
          <a:ext cx="581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9525</xdr:rowOff>
    </xdr:from>
    <xdr:to>
      <xdr:col>12</xdr:col>
      <xdr:colOff>19050</xdr:colOff>
      <xdr:row>88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AC94EC-93FF-A995-04FD-172AE4A9D715}"/>
            </a:ext>
          </a:extLst>
        </xdr:cNvPr>
        <xdr:cNvCxnSpPr/>
      </xdr:nvCxnSpPr>
      <xdr:spPr>
        <a:xfrm>
          <a:off x="7924800" y="9525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r.gitlab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sec.gov/ix?doc=/Archives/edgar/data/1653482/000162828024026458/gtlb-20240430.htm" TargetMode="External"/><Relationship Id="rId1" Type="http://schemas.openxmlformats.org/officeDocument/2006/relationships/hyperlink" Target="https://sec.gov/ix?doc=/Archives/edgar/data/1653482/000162828024039196/gtlb-202407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1D5-6D1F-45E0-98C8-B94DC16F2D33}">
  <dimension ref="A2:O38"/>
  <sheetViews>
    <sheetView tabSelected="1" workbookViewId="0">
      <selection activeCell="C28" sqref="C28:D28"/>
    </sheetView>
  </sheetViews>
  <sheetFormatPr defaultRowHeight="12.75" x14ac:dyDescent="0.2"/>
  <cols>
    <col min="1" max="16384" width="9.140625" style="1"/>
  </cols>
  <sheetData>
    <row r="2" spans="1:15" x14ac:dyDescent="0.2">
      <c r="B2" s="2" t="s">
        <v>0</v>
      </c>
    </row>
    <row r="3" spans="1:15" x14ac:dyDescent="0.2">
      <c r="B3" s="2" t="s">
        <v>1</v>
      </c>
    </row>
    <row r="5" spans="1:15" x14ac:dyDescent="0.2">
      <c r="B5" s="4" t="s">
        <v>2</v>
      </c>
      <c r="C5" s="5"/>
      <c r="D5" s="6"/>
      <c r="G5" s="4" t="s">
        <v>30</v>
      </c>
      <c r="H5" s="5"/>
      <c r="I5" s="5"/>
      <c r="J5" s="5"/>
      <c r="K5" s="5"/>
      <c r="L5" s="5"/>
      <c r="M5" s="5"/>
      <c r="N5" s="5"/>
      <c r="O5" s="6"/>
    </row>
    <row r="6" spans="1:15" x14ac:dyDescent="0.2">
      <c r="B6" s="10" t="s">
        <v>3</v>
      </c>
      <c r="C6" s="7">
        <v>62.99</v>
      </c>
      <c r="D6" s="26"/>
      <c r="G6" s="24"/>
      <c r="H6" s="20"/>
      <c r="I6" s="20"/>
      <c r="J6" s="20"/>
      <c r="K6" s="20"/>
      <c r="L6" s="20"/>
      <c r="M6" s="20"/>
      <c r="N6" s="20"/>
      <c r="O6" s="21"/>
    </row>
    <row r="7" spans="1:15" x14ac:dyDescent="0.2">
      <c r="B7" s="10" t="s">
        <v>4</v>
      </c>
      <c r="C7" s="37">
        <f>+'Financial Model'!L21</f>
        <v>159.67699999999999</v>
      </c>
      <c r="D7" s="26" t="str">
        <f>+C30</f>
        <v>Q225</v>
      </c>
      <c r="G7" s="24"/>
      <c r="H7" s="20"/>
      <c r="I7" s="20"/>
      <c r="J7" s="20"/>
      <c r="K7" s="20"/>
      <c r="L7" s="20"/>
      <c r="M7" s="20"/>
      <c r="N7" s="20"/>
      <c r="O7" s="21"/>
    </row>
    <row r="8" spans="1:15" x14ac:dyDescent="0.2">
      <c r="B8" s="10" t="s">
        <v>5</v>
      </c>
      <c r="C8" s="8">
        <f>C6*C7</f>
        <v>10058.05423</v>
      </c>
      <c r="D8" s="26"/>
      <c r="G8" s="24"/>
      <c r="H8" s="20"/>
      <c r="I8" s="20"/>
      <c r="J8" s="20"/>
      <c r="K8" s="20"/>
      <c r="L8" s="20"/>
      <c r="M8" s="20"/>
      <c r="N8" s="20"/>
      <c r="O8" s="21"/>
    </row>
    <row r="9" spans="1:15" x14ac:dyDescent="0.2">
      <c r="B9" s="10" t="s">
        <v>6</v>
      </c>
      <c r="C9" s="8">
        <f>+'Financial Model'!L62</f>
        <v>1083.104</v>
      </c>
      <c r="D9" s="26" t="str">
        <f>+C30</f>
        <v>Q225</v>
      </c>
      <c r="G9" s="24"/>
      <c r="H9" s="20"/>
      <c r="I9" s="20"/>
      <c r="J9" s="20"/>
      <c r="K9" s="20"/>
      <c r="L9" s="20"/>
      <c r="M9" s="20"/>
      <c r="N9" s="20"/>
      <c r="O9" s="21"/>
    </row>
    <row r="10" spans="1:15" x14ac:dyDescent="0.2">
      <c r="B10" s="10" t="s">
        <v>7</v>
      </c>
      <c r="C10" s="8">
        <f>+'Financial Model'!L63</f>
        <v>0</v>
      </c>
      <c r="D10" s="26" t="str">
        <f>+C30</f>
        <v>Q225</v>
      </c>
      <c r="G10" s="24"/>
      <c r="H10" s="20"/>
      <c r="I10" s="20"/>
      <c r="J10" s="20"/>
      <c r="K10" s="20"/>
      <c r="L10" s="20"/>
      <c r="M10" s="20"/>
      <c r="N10" s="20"/>
      <c r="O10" s="21"/>
    </row>
    <row r="11" spans="1:15" x14ac:dyDescent="0.2">
      <c r="B11" s="10" t="s">
        <v>8</v>
      </c>
      <c r="C11" s="8">
        <f>C9-C10</f>
        <v>1083.104</v>
      </c>
      <c r="D11" s="26" t="str">
        <f>+C30</f>
        <v>Q225</v>
      </c>
      <c r="G11" s="24"/>
      <c r="H11" s="20"/>
      <c r="I11" s="20"/>
      <c r="J11" s="20"/>
      <c r="K11" s="20"/>
      <c r="L11" s="20"/>
      <c r="M11" s="20"/>
      <c r="N11" s="20"/>
      <c r="O11" s="21"/>
    </row>
    <row r="12" spans="1:15" x14ac:dyDescent="0.2">
      <c r="B12" s="11" t="s">
        <v>9</v>
      </c>
      <c r="C12" s="9">
        <f>C8-C11</f>
        <v>8974.9502300000004</v>
      </c>
      <c r="D12" s="27"/>
      <c r="G12" s="24"/>
      <c r="H12" s="20"/>
      <c r="I12" s="20"/>
      <c r="J12" s="20"/>
      <c r="K12" s="20"/>
      <c r="L12" s="20"/>
      <c r="M12" s="20"/>
      <c r="N12" s="20"/>
      <c r="O12" s="21"/>
    </row>
    <row r="13" spans="1:15" x14ac:dyDescent="0.2">
      <c r="G13" s="24"/>
      <c r="H13" s="20"/>
      <c r="I13" s="20"/>
      <c r="J13" s="20"/>
      <c r="K13" s="20"/>
      <c r="L13" s="20"/>
      <c r="M13" s="20"/>
      <c r="N13" s="20"/>
      <c r="O13" s="21"/>
    </row>
    <row r="14" spans="1:15" x14ac:dyDescent="0.2">
      <c r="G14" s="24"/>
      <c r="H14" s="20"/>
      <c r="I14" s="20"/>
      <c r="J14" s="20"/>
      <c r="K14" s="20"/>
      <c r="L14" s="20"/>
      <c r="M14" s="20"/>
      <c r="N14" s="20"/>
      <c r="O14" s="21"/>
    </row>
    <row r="15" spans="1:15" x14ac:dyDescent="0.2">
      <c r="B15" s="4" t="s">
        <v>11</v>
      </c>
      <c r="C15" s="5"/>
      <c r="D15" s="6"/>
      <c r="G15" s="24"/>
      <c r="H15" s="20"/>
      <c r="I15" s="20"/>
      <c r="J15" s="20"/>
      <c r="K15" s="20"/>
      <c r="L15" s="20"/>
      <c r="M15" s="20"/>
      <c r="N15" s="20"/>
      <c r="O15" s="21"/>
    </row>
    <row r="16" spans="1:15" x14ac:dyDescent="0.2">
      <c r="A16" s="1" t="s">
        <v>92</v>
      </c>
      <c r="B16" s="12" t="s">
        <v>12</v>
      </c>
      <c r="C16" s="13" t="s">
        <v>91</v>
      </c>
      <c r="D16" s="14"/>
      <c r="G16" s="24"/>
      <c r="H16" s="20"/>
      <c r="I16" s="20"/>
      <c r="J16" s="20"/>
      <c r="K16" s="20"/>
      <c r="L16" s="20"/>
      <c r="M16" s="20"/>
      <c r="N16" s="20"/>
      <c r="O16" s="21"/>
    </row>
    <row r="17" spans="2:15" x14ac:dyDescent="0.2">
      <c r="B17" s="12" t="s">
        <v>13</v>
      </c>
      <c r="C17" s="13" t="s">
        <v>93</v>
      </c>
      <c r="D17" s="14"/>
      <c r="G17" s="24"/>
      <c r="H17" s="20"/>
      <c r="I17" s="20"/>
      <c r="J17" s="20"/>
      <c r="K17" s="20"/>
      <c r="L17" s="20"/>
      <c r="M17" s="20"/>
      <c r="N17" s="20"/>
      <c r="O17" s="21"/>
    </row>
    <row r="18" spans="2:15" x14ac:dyDescent="0.2">
      <c r="B18" s="12" t="s">
        <v>14</v>
      </c>
      <c r="C18" s="13" t="s">
        <v>94</v>
      </c>
      <c r="D18" s="14"/>
      <c r="G18" s="24"/>
      <c r="H18" s="20"/>
      <c r="I18" s="20"/>
      <c r="J18" s="20"/>
      <c r="K18" s="20"/>
      <c r="L18" s="20"/>
      <c r="M18" s="20"/>
      <c r="N18" s="20"/>
      <c r="O18" s="21"/>
    </row>
    <row r="19" spans="2:15" x14ac:dyDescent="0.2">
      <c r="B19" s="15" t="s">
        <v>15</v>
      </c>
      <c r="C19" s="16" t="str">
        <f>+C16</f>
        <v>Sytse Sijbrandij</v>
      </c>
      <c r="D19" s="17"/>
      <c r="G19" s="24"/>
      <c r="H19" s="20"/>
      <c r="I19" s="20"/>
      <c r="J19" s="20"/>
      <c r="K19" s="20"/>
      <c r="L19" s="20"/>
      <c r="M19" s="20"/>
      <c r="N19" s="20"/>
      <c r="O19" s="21"/>
    </row>
    <row r="20" spans="2:15" x14ac:dyDescent="0.2">
      <c r="G20" s="24"/>
      <c r="H20" s="20"/>
      <c r="I20" s="20"/>
      <c r="J20" s="20"/>
      <c r="K20" s="20"/>
      <c r="L20" s="20"/>
      <c r="M20" s="20"/>
      <c r="N20" s="20"/>
      <c r="O20" s="21"/>
    </row>
    <row r="21" spans="2:15" x14ac:dyDescent="0.2">
      <c r="G21" s="24"/>
      <c r="H21" s="20"/>
      <c r="I21" s="20"/>
      <c r="J21" s="20"/>
      <c r="K21" s="20"/>
      <c r="L21" s="20"/>
      <c r="M21" s="20"/>
      <c r="N21" s="20"/>
      <c r="O21" s="21"/>
    </row>
    <row r="22" spans="2:15" x14ac:dyDescent="0.2">
      <c r="B22" s="4" t="s">
        <v>16</v>
      </c>
      <c r="C22" s="5"/>
      <c r="D22" s="6"/>
      <c r="G22" s="24"/>
      <c r="H22" s="20"/>
      <c r="I22" s="20"/>
      <c r="J22" s="20"/>
      <c r="K22" s="20"/>
      <c r="L22" s="20"/>
      <c r="M22" s="20"/>
      <c r="N22" s="20"/>
      <c r="O22" s="21"/>
    </row>
    <row r="23" spans="2:15" x14ac:dyDescent="0.2">
      <c r="B23" s="18" t="s">
        <v>17</v>
      </c>
      <c r="C23" s="13">
        <v>2011</v>
      </c>
      <c r="D23" s="14"/>
      <c r="G23" s="24"/>
      <c r="H23" s="20"/>
      <c r="I23" s="20"/>
      <c r="J23" s="20"/>
      <c r="K23" s="20"/>
      <c r="L23" s="20"/>
      <c r="M23" s="20"/>
      <c r="N23" s="20"/>
      <c r="O23" s="21"/>
    </row>
    <row r="24" spans="2:15" x14ac:dyDescent="0.2">
      <c r="B24" s="18" t="s">
        <v>18</v>
      </c>
      <c r="C24" s="13" t="s">
        <v>29</v>
      </c>
      <c r="D24" s="14"/>
      <c r="G24" s="24"/>
      <c r="H24" s="20"/>
      <c r="I24" s="20"/>
      <c r="J24" s="20"/>
      <c r="K24" s="20"/>
      <c r="L24" s="20"/>
      <c r="M24" s="20"/>
      <c r="N24" s="20"/>
      <c r="O24" s="21"/>
    </row>
    <row r="25" spans="2:15" x14ac:dyDescent="0.2">
      <c r="B25" s="18" t="s">
        <v>19</v>
      </c>
      <c r="C25" s="13">
        <v>2021</v>
      </c>
      <c r="D25" s="14"/>
      <c r="G25" s="24"/>
      <c r="H25" s="20"/>
      <c r="I25" s="20"/>
      <c r="J25" s="20"/>
      <c r="K25" s="20"/>
      <c r="L25" s="20"/>
      <c r="M25" s="20"/>
      <c r="N25" s="20"/>
      <c r="O25" s="21"/>
    </row>
    <row r="26" spans="2:15" x14ac:dyDescent="0.2">
      <c r="B26" s="18"/>
      <c r="C26" s="13"/>
      <c r="D26" s="14"/>
      <c r="G26" s="24"/>
      <c r="H26" s="20"/>
      <c r="I26" s="20"/>
      <c r="J26" s="20"/>
      <c r="K26" s="20"/>
      <c r="L26" s="20"/>
      <c r="M26" s="20"/>
      <c r="N26" s="20"/>
      <c r="O26" s="21"/>
    </row>
    <row r="27" spans="2:15" x14ac:dyDescent="0.2">
      <c r="B27" s="18"/>
      <c r="C27" s="13"/>
      <c r="D27" s="14"/>
      <c r="G27" s="24"/>
      <c r="H27" s="20"/>
      <c r="I27" s="20"/>
      <c r="J27" s="20"/>
      <c r="K27" s="20"/>
      <c r="L27" s="20"/>
      <c r="M27" s="20"/>
      <c r="N27" s="20"/>
      <c r="O27" s="21"/>
    </row>
    <row r="28" spans="2:15" x14ac:dyDescent="0.2">
      <c r="B28" s="18" t="s">
        <v>20</v>
      </c>
      <c r="C28" s="50">
        <v>2130</v>
      </c>
      <c r="D28" s="51"/>
      <c r="G28" s="24"/>
      <c r="H28" s="20"/>
      <c r="I28" s="20"/>
      <c r="J28" s="20"/>
      <c r="K28" s="20"/>
      <c r="L28" s="20"/>
      <c r="M28" s="20"/>
      <c r="N28" s="20"/>
      <c r="O28" s="21"/>
    </row>
    <row r="29" spans="2:15" x14ac:dyDescent="0.2">
      <c r="B29" s="18"/>
      <c r="C29" s="13"/>
      <c r="D29" s="14"/>
      <c r="G29" s="24"/>
      <c r="H29" s="20"/>
      <c r="I29" s="20"/>
      <c r="J29" s="20"/>
      <c r="K29" s="20"/>
      <c r="L29" s="20"/>
      <c r="M29" s="20"/>
      <c r="N29" s="20"/>
      <c r="O29" s="21"/>
    </row>
    <row r="30" spans="2:15" x14ac:dyDescent="0.2">
      <c r="B30" s="18" t="s">
        <v>21</v>
      </c>
      <c r="C30" s="42" t="s">
        <v>31</v>
      </c>
      <c r="D30" s="43">
        <v>45536</v>
      </c>
      <c r="G30" s="24"/>
      <c r="H30" s="20"/>
      <c r="I30" s="20"/>
      <c r="J30" s="20"/>
      <c r="K30" s="20"/>
      <c r="L30" s="20"/>
      <c r="M30" s="20"/>
      <c r="N30" s="20"/>
      <c r="O30" s="21"/>
    </row>
    <row r="31" spans="2:15" x14ac:dyDescent="0.2">
      <c r="B31" s="19" t="s">
        <v>22</v>
      </c>
      <c r="C31" s="46" t="s">
        <v>28</v>
      </c>
      <c r="D31" s="47"/>
      <c r="G31" s="25"/>
      <c r="H31" s="22"/>
      <c r="I31" s="22"/>
      <c r="J31" s="22"/>
      <c r="K31" s="22"/>
      <c r="L31" s="22"/>
      <c r="M31" s="22"/>
      <c r="N31" s="22"/>
      <c r="O31" s="23"/>
    </row>
    <row r="34" spans="2:4" x14ac:dyDescent="0.2">
      <c r="B34" s="4" t="s">
        <v>23</v>
      </c>
      <c r="C34" s="5"/>
      <c r="D34" s="6"/>
    </row>
    <row r="35" spans="2:4" x14ac:dyDescent="0.2">
      <c r="B35" s="18" t="s">
        <v>24</v>
      </c>
      <c r="C35" s="44">
        <f>+C6/'Financial Model'!L60</f>
        <v>14.619179873954225</v>
      </c>
      <c r="D35" s="45"/>
    </row>
    <row r="36" spans="2:4" x14ac:dyDescent="0.2">
      <c r="B36" s="18" t="s">
        <v>25</v>
      </c>
      <c r="C36" s="13"/>
      <c r="D36" s="14"/>
    </row>
    <row r="37" spans="2:4" x14ac:dyDescent="0.2">
      <c r="B37" s="18" t="s">
        <v>27</v>
      </c>
      <c r="C37" s="13"/>
      <c r="D37" s="14"/>
    </row>
    <row r="38" spans="2:4" x14ac:dyDescent="0.2">
      <c r="B38" s="18" t="s">
        <v>26</v>
      </c>
      <c r="C38" s="13">
        <v>41</v>
      </c>
      <c r="D38" s="14"/>
    </row>
  </sheetData>
  <mergeCells count="21">
    <mergeCell ref="C36:D36"/>
    <mergeCell ref="C37:D37"/>
    <mergeCell ref="C38:D38"/>
    <mergeCell ref="G5:O5"/>
    <mergeCell ref="C28:D28"/>
    <mergeCell ref="C29:D29"/>
    <mergeCell ref="C31:D31"/>
    <mergeCell ref="B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hyperlinks>
    <hyperlink ref="C31:D31" r:id="rId1" display="Link" xr:uid="{3CFDFC33-4502-4D5A-AAC4-1C9E296A7A2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7C19-8595-4298-8C6A-8F2F334D2581}">
  <dimension ref="A1:T8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25" sqref="O25"/>
    </sheetView>
  </sheetViews>
  <sheetFormatPr defaultRowHeight="12.75" x14ac:dyDescent="0.2"/>
  <cols>
    <col min="1" max="1" width="4.28515625" style="1" customWidth="1"/>
    <col min="2" max="2" width="22.85546875" style="1" bestFit="1" customWidth="1"/>
    <col min="3" max="16384" width="9.140625" style="1"/>
  </cols>
  <sheetData>
    <row r="1" spans="1:20" s="28" customFormat="1" x14ac:dyDescent="0.2">
      <c r="C1" s="28" t="s">
        <v>40</v>
      </c>
      <c r="D1" s="28" t="s">
        <v>39</v>
      </c>
      <c r="E1" s="28" t="s">
        <v>38</v>
      </c>
      <c r="F1" s="28" t="s">
        <v>37</v>
      </c>
      <c r="G1" s="28" t="s">
        <v>36</v>
      </c>
      <c r="H1" s="28" t="s">
        <v>35</v>
      </c>
      <c r="I1" s="28" t="s">
        <v>34</v>
      </c>
      <c r="J1" s="28" t="s">
        <v>33</v>
      </c>
      <c r="K1" s="33" t="s">
        <v>32</v>
      </c>
      <c r="L1" s="33" t="s">
        <v>31</v>
      </c>
      <c r="M1" s="28" t="s">
        <v>102</v>
      </c>
      <c r="N1" s="28" t="s">
        <v>103</v>
      </c>
      <c r="P1" s="28" t="s">
        <v>95</v>
      </c>
      <c r="Q1" s="28" t="s">
        <v>96</v>
      </c>
      <c r="R1" s="28" t="s">
        <v>97</v>
      </c>
      <c r="S1" s="28" t="s">
        <v>98</v>
      </c>
      <c r="T1" s="28" t="s">
        <v>99</v>
      </c>
    </row>
    <row r="2" spans="1:20" s="30" customFormat="1" x14ac:dyDescent="0.2">
      <c r="A2" s="29"/>
      <c r="G2" s="31">
        <v>45046</v>
      </c>
      <c r="H2" s="31">
        <v>45138</v>
      </c>
      <c r="K2" s="31">
        <v>45412</v>
      </c>
      <c r="L2" s="31">
        <v>45504</v>
      </c>
    </row>
    <row r="3" spans="1:20" s="30" customFormat="1" x14ac:dyDescent="0.2">
      <c r="A3" s="29"/>
      <c r="K3" s="32">
        <v>38139</v>
      </c>
      <c r="L3" s="32">
        <v>45536</v>
      </c>
    </row>
    <row r="4" spans="1:20" s="48" customFormat="1" x14ac:dyDescent="0.2">
      <c r="B4" s="49" t="s">
        <v>100</v>
      </c>
      <c r="G4" s="48">
        <v>111.191</v>
      </c>
      <c r="H4" s="48">
        <v>122.096</v>
      </c>
      <c r="K4" s="48">
        <v>151.179</v>
      </c>
      <c r="L4" s="48">
        <v>163.18100000000001</v>
      </c>
    </row>
    <row r="5" spans="1:20" s="48" customFormat="1" x14ac:dyDescent="0.2">
      <c r="B5" s="49" t="s">
        <v>101</v>
      </c>
      <c r="G5" s="48">
        <v>15.686999999999999</v>
      </c>
      <c r="H5" s="48">
        <v>17.484999999999999</v>
      </c>
      <c r="K5" s="48">
        <v>18.007999999999999</v>
      </c>
      <c r="L5" s="48">
        <v>19.402999999999999</v>
      </c>
    </row>
    <row r="6" spans="1:20" s="36" customFormat="1" x14ac:dyDescent="0.2">
      <c r="B6" s="36" t="s">
        <v>10</v>
      </c>
      <c r="G6" s="36">
        <f>+G4+G5</f>
        <v>126.878</v>
      </c>
      <c r="H6" s="36">
        <f>+H4+H5</f>
        <v>139.58100000000002</v>
      </c>
      <c r="K6" s="36">
        <f>+K4+K5</f>
        <v>169.18700000000001</v>
      </c>
      <c r="L6" s="36">
        <f>+L4+L5</f>
        <v>182.584</v>
      </c>
    </row>
    <row r="7" spans="1:20" s="48" customFormat="1" x14ac:dyDescent="0.2">
      <c r="B7" s="49" t="s">
        <v>41</v>
      </c>
      <c r="G7" s="48">
        <v>10.891</v>
      </c>
      <c r="H7" s="48">
        <v>10.871</v>
      </c>
      <c r="K7" s="48">
        <v>13.839</v>
      </c>
      <c r="L7" s="48">
        <v>16.63</v>
      </c>
    </row>
    <row r="8" spans="1:20" s="48" customFormat="1" x14ac:dyDescent="0.2">
      <c r="B8" s="49" t="s">
        <v>42</v>
      </c>
      <c r="G8" s="48">
        <v>3.048</v>
      </c>
      <c r="H8" s="48">
        <v>3.8250000000000002</v>
      </c>
      <c r="K8" s="48">
        <v>4.9370000000000003</v>
      </c>
      <c r="L8" s="48">
        <v>4.74</v>
      </c>
    </row>
    <row r="9" spans="1:20" s="35" customFormat="1" x14ac:dyDescent="0.2">
      <c r="B9" s="35" t="s">
        <v>43</v>
      </c>
      <c r="G9" s="35">
        <f>+G7+G8</f>
        <v>13.939</v>
      </c>
      <c r="H9" s="35">
        <f>+H7+H8</f>
        <v>14.696000000000002</v>
      </c>
      <c r="K9" s="35">
        <f>+K7+K8</f>
        <v>18.776</v>
      </c>
      <c r="L9" s="35">
        <f>+L7+L8</f>
        <v>21.369999999999997</v>
      </c>
    </row>
    <row r="10" spans="1:20" s="36" customFormat="1" x14ac:dyDescent="0.2">
      <c r="B10" s="36" t="s">
        <v>44</v>
      </c>
      <c r="G10" s="36">
        <f>+G6-G9</f>
        <v>112.93899999999999</v>
      </c>
      <c r="H10" s="36">
        <f>+H6-H9</f>
        <v>124.88500000000002</v>
      </c>
      <c r="K10" s="36">
        <f>+K6-K9</f>
        <v>150.411</v>
      </c>
      <c r="L10" s="36">
        <f>+L6-L9</f>
        <v>161.214</v>
      </c>
    </row>
    <row r="11" spans="1:20" s="35" customFormat="1" x14ac:dyDescent="0.2">
      <c r="B11" s="35" t="s">
        <v>46</v>
      </c>
      <c r="G11" s="35">
        <v>86.537000000000006</v>
      </c>
      <c r="H11" s="35">
        <v>92.116</v>
      </c>
      <c r="K11" s="35">
        <v>92.424000000000007</v>
      </c>
      <c r="L11" s="35">
        <v>97.778000000000006</v>
      </c>
    </row>
    <row r="12" spans="1:20" s="35" customFormat="1" x14ac:dyDescent="0.2">
      <c r="B12" s="35" t="s">
        <v>45</v>
      </c>
      <c r="G12" s="35">
        <v>50.387</v>
      </c>
      <c r="H12" s="35">
        <v>49.006999999999998</v>
      </c>
      <c r="K12" s="35">
        <v>54.14</v>
      </c>
      <c r="L12" s="35">
        <v>61.273000000000003</v>
      </c>
    </row>
    <row r="13" spans="1:20" s="35" customFormat="1" x14ac:dyDescent="0.2">
      <c r="B13" s="35" t="s">
        <v>47</v>
      </c>
      <c r="G13" s="35">
        <v>34.247999999999998</v>
      </c>
      <c r="H13" s="35">
        <v>37.819000000000003</v>
      </c>
      <c r="K13" s="35">
        <v>57.487000000000002</v>
      </c>
      <c r="L13" s="35">
        <v>43.167999999999999</v>
      </c>
    </row>
    <row r="14" spans="1:20" s="36" customFormat="1" x14ac:dyDescent="0.2">
      <c r="B14" s="36" t="s">
        <v>48</v>
      </c>
      <c r="G14" s="36">
        <f>+G10-SUM(G11:G13)</f>
        <v>-58.233000000000004</v>
      </c>
      <c r="H14" s="36">
        <f>+H10-SUM(H11:H13)</f>
        <v>-54.056999999999988</v>
      </c>
      <c r="K14" s="36">
        <f>+K10-SUM(K11:K13)</f>
        <v>-53.640000000000015</v>
      </c>
      <c r="L14" s="36">
        <f>+L10-SUM(L11:L13)</f>
        <v>-41.005000000000024</v>
      </c>
    </row>
    <row r="15" spans="1:20" s="35" customFormat="1" x14ac:dyDescent="0.2">
      <c r="B15" s="35" t="s">
        <v>49</v>
      </c>
      <c r="G15" s="35">
        <v>7.3150000000000004</v>
      </c>
      <c r="H15" s="35">
        <v>9.1120000000000001</v>
      </c>
      <c r="K15" s="35">
        <v>12.303000000000001</v>
      </c>
      <c r="L15" s="35">
        <v>12.827</v>
      </c>
    </row>
    <row r="16" spans="1:20" s="35" customFormat="1" x14ac:dyDescent="0.2">
      <c r="B16" s="35" t="s">
        <v>50</v>
      </c>
      <c r="G16" s="35">
        <f>-0.748-1.486</f>
        <v>-2.234</v>
      </c>
      <c r="H16" s="35">
        <f>-1.33-0.917</f>
        <v>-2.2469999999999999</v>
      </c>
      <c r="K16" s="35">
        <v>-0.56699999999999995</v>
      </c>
      <c r="L16" s="35">
        <v>1.032</v>
      </c>
    </row>
    <row r="17" spans="2:12" s="35" customFormat="1" x14ac:dyDescent="0.2">
      <c r="B17" s="35" t="s">
        <v>51</v>
      </c>
      <c r="G17" s="35">
        <f>+G14+G15+G16</f>
        <v>-53.152000000000008</v>
      </c>
      <c r="H17" s="35">
        <f>+H14+H15+H16</f>
        <v>-47.191999999999986</v>
      </c>
      <c r="K17" s="35">
        <f>+K14+K15+K16</f>
        <v>-41.904000000000018</v>
      </c>
      <c r="L17" s="35">
        <f>+L14+L15+L16</f>
        <v>-27.146000000000026</v>
      </c>
    </row>
    <row r="18" spans="2:12" s="35" customFormat="1" x14ac:dyDescent="0.2">
      <c r="B18" s="35" t="s">
        <v>52</v>
      </c>
      <c r="G18" s="35">
        <v>1.486</v>
      </c>
      <c r="H18" s="35">
        <v>-4.016</v>
      </c>
      <c r="K18" s="35">
        <v>-12.71</v>
      </c>
      <c r="L18" s="35">
        <v>39.42</v>
      </c>
    </row>
    <row r="19" spans="2:12" s="36" customFormat="1" x14ac:dyDescent="0.2">
      <c r="B19" s="36" t="s">
        <v>53</v>
      </c>
      <c r="G19" s="36">
        <f>+G17+G18</f>
        <v>-51.666000000000011</v>
      </c>
      <c r="H19" s="36">
        <f>+H17+H18</f>
        <v>-51.207999999999984</v>
      </c>
      <c r="K19" s="36">
        <f>+K17+K18</f>
        <v>-54.614000000000019</v>
      </c>
      <c r="L19" s="36">
        <f>+L17+L18</f>
        <v>12.273999999999976</v>
      </c>
    </row>
    <row r="20" spans="2:12" s="34" customFormat="1" x14ac:dyDescent="0.2">
      <c r="B20" s="34" t="s">
        <v>54</v>
      </c>
      <c r="G20" s="34">
        <f>+G19/G21</f>
        <v>-0.34059805395142795</v>
      </c>
      <c r="H20" s="34">
        <f>+H19/H21</f>
        <v>-0.3332899429850823</v>
      </c>
      <c r="K20" s="34">
        <f>+K19/K21</f>
        <v>-0.34531509828840973</v>
      </c>
      <c r="L20" s="34">
        <f>+L19/L21</f>
        <v>7.6867676622180886E-2</v>
      </c>
    </row>
    <row r="21" spans="2:12" s="35" customFormat="1" x14ac:dyDescent="0.2">
      <c r="B21" s="35" t="s">
        <v>4</v>
      </c>
      <c r="G21" s="35">
        <v>151.69200000000001</v>
      </c>
      <c r="H21" s="35">
        <v>153.64400000000001</v>
      </c>
      <c r="K21" s="35">
        <v>158.15700000000001</v>
      </c>
      <c r="L21" s="35">
        <v>159.67699999999999</v>
      </c>
    </row>
    <row r="23" spans="2:12" s="39" customFormat="1" x14ac:dyDescent="0.2">
      <c r="B23" s="39" t="s">
        <v>55</v>
      </c>
      <c r="G23" s="39">
        <f>G10/G6</f>
        <v>0.89013855830009925</v>
      </c>
      <c r="H23" s="39">
        <f>H10/H6</f>
        <v>0.89471346386685868</v>
      </c>
      <c r="K23" s="39">
        <f>K10/K6</f>
        <v>0.88902220619787564</v>
      </c>
      <c r="L23" s="39">
        <f>L10/L6</f>
        <v>0.88295798098409495</v>
      </c>
    </row>
    <row r="24" spans="2:12" s="39" customFormat="1" x14ac:dyDescent="0.2">
      <c r="B24" s="39" t="s">
        <v>56</v>
      </c>
      <c r="G24" s="39">
        <f>G14/G6</f>
        <v>-0.45896845788868051</v>
      </c>
      <c r="H24" s="39">
        <f>H14/H6</f>
        <v>-0.3872805037934961</v>
      </c>
      <c r="K24" s="39">
        <f>K14/K6</f>
        <v>-0.31704563589401086</v>
      </c>
      <c r="L24" s="39">
        <f>L14/L6</f>
        <v>-0.22458156245892313</v>
      </c>
    </row>
    <row r="25" spans="2:12" s="39" customFormat="1" x14ac:dyDescent="0.2">
      <c r="B25" s="39" t="s">
        <v>57</v>
      </c>
      <c r="G25" s="39">
        <f>G19/G6</f>
        <v>-0.40721007582086738</v>
      </c>
      <c r="H25" s="39">
        <f>H19/H6</f>
        <v>-0.36686941632457126</v>
      </c>
      <c r="K25" s="39">
        <f>K19/K6</f>
        <v>-0.32280257939439799</v>
      </c>
      <c r="L25" s="39">
        <f>L19/L6</f>
        <v>6.7223853130613728E-2</v>
      </c>
    </row>
    <row r="26" spans="2:12" s="39" customFormat="1" x14ac:dyDescent="0.2">
      <c r="B26" s="39" t="s">
        <v>58</v>
      </c>
      <c r="G26" s="39">
        <f>G18/G17</f>
        <v>-2.7957555689343765E-2</v>
      </c>
      <c r="H26" s="39">
        <f>H18/H17</f>
        <v>8.5099169350737441E-2</v>
      </c>
      <c r="K26" s="39">
        <f>K18/K17</f>
        <v>0.30331233295150811</v>
      </c>
      <c r="L26" s="39">
        <f>L18/L17</f>
        <v>-1.4521476460620335</v>
      </c>
    </row>
    <row r="28" spans="2:12" s="38" customFormat="1" x14ac:dyDescent="0.2">
      <c r="B28" s="38" t="s">
        <v>59</v>
      </c>
      <c r="K28" s="38">
        <f>+K6/G6-1</f>
        <v>0.33346206592159411</v>
      </c>
      <c r="L28" s="38">
        <f>+L6/H6-1</f>
        <v>0.30808634412993152</v>
      </c>
    </row>
    <row r="29" spans="2:12" s="39" customFormat="1" x14ac:dyDescent="0.2">
      <c r="B29" s="39" t="s">
        <v>60</v>
      </c>
      <c r="H29" s="39">
        <f>+H6/G6-1</f>
        <v>0.10011980012295285</v>
      </c>
      <c r="L29" s="39">
        <f>+L6/K6-1</f>
        <v>7.918457091856923E-2</v>
      </c>
    </row>
    <row r="33" spans="2:12" x14ac:dyDescent="0.2">
      <c r="B33" s="40" t="s">
        <v>61</v>
      </c>
    </row>
    <row r="34" spans="2:12" s="41" customFormat="1" x14ac:dyDescent="0.2">
      <c r="B34" s="41" t="s">
        <v>6</v>
      </c>
      <c r="L34" s="41">
        <v>438.61599999999999</v>
      </c>
    </row>
    <row r="35" spans="2:12" s="41" customFormat="1" x14ac:dyDescent="0.2">
      <c r="B35" s="41" t="s">
        <v>62</v>
      </c>
      <c r="L35" s="41">
        <v>644.48800000000006</v>
      </c>
    </row>
    <row r="36" spans="2:12" s="3" customFormat="1" x14ac:dyDescent="0.2">
      <c r="B36" s="3" t="s">
        <v>63</v>
      </c>
      <c r="L36" s="3">
        <v>165.001</v>
      </c>
    </row>
    <row r="37" spans="2:12" s="3" customFormat="1" x14ac:dyDescent="0.2">
      <c r="B37" s="3" t="s">
        <v>64</v>
      </c>
      <c r="L37" s="3">
        <v>33.841000000000001</v>
      </c>
    </row>
    <row r="38" spans="2:12" s="3" customFormat="1" x14ac:dyDescent="0.2">
      <c r="B38" s="3" t="s">
        <v>65</v>
      </c>
      <c r="L38" s="3">
        <v>32.409999999999997</v>
      </c>
    </row>
    <row r="39" spans="2:12" s="3" customFormat="1" x14ac:dyDescent="0.2">
      <c r="B39" s="3" t="s">
        <v>66</v>
      </c>
      <c r="L39" s="3">
        <f>+SUM(L34:L38)</f>
        <v>1314.356</v>
      </c>
    </row>
    <row r="40" spans="2:12" s="3" customFormat="1" x14ac:dyDescent="0.2">
      <c r="B40" s="3" t="s">
        <v>67</v>
      </c>
      <c r="L40" s="3">
        <v>2.899</v>
      </c>
    </row>
    <row r="41" spans="2:12" s="3" customFormat="1" x14ac:dyDescent="0.2">
      <c r="B41" s="3" t="s">
        <v>68</v>
      </c>
      <c r="L41" s="3">
        <v>0.48199999999999998</v>
      </c>
    </row>
    <row r="42" spans="2:12" s="3" customFormat="1" x14ac:dyDescent="0.2">
      <c r="B42" s="3" t="s">
        <v>69</v>
      </c>
      <c r="L42" s="3">
        <f>16.017+21.867</f>
        <v>37.884</v>
      </c>
    </row>
    <row r="43" spans="2:12" s="3" customFormat="1" x14ac:dyDescent="0.2">
      <c r="B43" s="3" t="s">
        <v>64</v>
      </c>
      <c r="L43" s="3">
        <v>15.753</v>
      </c>
    </row>
    <row r="44" spans="2:12" s="3" customFormat="1" x14ac:dyDescent="0.2">
      <c r="B44" s="3" t="s">
        <v>70</v>
      </c>
      <c r="L44" s="3">
        <v>4.8879999999999999</v>
      </c>
    </row>
    <row r="45" spans="2:12" s="3" customFormat="1" x14ac:dyDescent="0.2">
      <c r="B45" s="3" t="s">
        <v>71</v>
      </c>
      <c r="L45" s="3">
        <f>+SUM(L39:L44)</f>
        <v>1376.2619999999997</v>
      </c>
    </row>
    <row r="47" spans="2:12" s="3" customFormat="1" x14ac:dyDescent="0.2">
      <c r="B47" s="3" t="s">
        <v>72</v>
      </c>
      <c r="L47" s="3">
        <v>3.2189999999999999</v>
      </c>
    </row>
    <row r="48" spans="2:12" s="3" customFormat="1" x14ac:dyDescent="0.2">
      <c r="B48" s="3" t="s">
        <v>73</v>
      </c>
      <c r="L48" s="3">
        <v>272.16399999999999</v>
      </c>
    </row>
    <row r="49" spans="2:12" s="3" customFormat="1" x14ac:dyDescent="0.2">
      <c r="B49" s="3" t="s">
        <v>74</v>
      </c>
      <c r="L49" s="3">
        <v>29.117000000000001</v>
      </c>
    </row>
    <row r="50" spans="2:12" s="3" customFormat="1" x14ac:dyDescent="0.2">
      <c r="B50" s="3" t="s">
        <v>75</v>
      </c>
      <c r="L50" s="3">
        <v>362.34800000000001</v>
      </c>
    </row>
    <row r="51" spans="2:12" s="3" customFormat="1" x14ac:dyDescent="0.2">
      <c r="B51" s="3" t="s">
        <v>76</v>
      </c>
      <c r="L51" s="3">
        <f>+SUM(L47:L50)</f>
        <v>666.84799999999996</v>
      </c>
    </row>
    <row r="52" spans="2:12" s="3" customFormat="1" x14ac:dyDescent="0.2">
      <c r="B52" s="3" t="s">
        <v>75</v>
      </c>
      <c r="L52" s="3">
        <v>14.731999999999999</v>
      </c>
    </row>
    <row r="53" spans="2:12" s="3" customFormat="1" x14ac:dyDescent="0.2">
      <c r="B53" s="3" t="s">
        <v>77</v>
      </c>
      <c r="L53" s="3">
        <v>6.6779999999999999</v>
      </c>
    </row>
    <row r="54" spans="2:12" s="3" customFormat="1" x14ac:dyDescent="0.2">
      <c r="B54" s="3" t="s">
        <v>78</v>
      </c>
      <c r="L54" s="3">
        <f>+SUM(L51:L53)</f>
        <v>688.25799999999992</v>
      </c>
    </row>
    <row r="55" spans="2:12" s="3" customFormat="1" x14ac:dyDescent="0.2"/>
    <row r="56" spans="2:12" s="3" customFormat="1" x14ac:dyDescent="0.2">
      <c r="B56" s="3" t="s">
        <v>79</v>
      </c>
      <c r="L56" s="3">
        <v>688.00400000000002</v>
      </c>
    </row>
    <row r="57" spans="2:12" s="3" customFormat="1" x14ac:dyDescent="0.2">
      <c r="B57" s="3" t="s">
        <v>80</v>
      </c>
      <c r="L57" s="3">
        <f>+L56+L54</f>
        <v>1376.2619999999999</v>
      </c>
    </row>
    <row r="59" spans="2:12" x14ac:dyDescent="0.2">
      <c r="B59" s="1" t="s">
        <v>81</v>
      </c>
      <c r="L59" s="3">
        <f>+L45-L54</f>
        <v>688.00399999999979</v>
      </c>
    </row>
    <row r="60" spans="2:12" x14ac:dyDescent="0.2">
      <c r="B60" s="1" t="s">
        <v>82</v>
      </c>
      <c r="L60" s="1">
        <f>+L59/L21</f>
        <v>4.3087232350307172</v>
      </c>
    </row>
    <row r="62" spans="2:12" x14ac:dyDescent="0.2">
      <c r="B62" s="1" t="s">
        <v>6</v>
      </c>
      <c r="L62" s="3">
        <f>+L34+L35</f>
        <v>1083.104</v>
      </c>
    </row>
    <row r="63" spans="2:12" x14ac:dyDescent="0.2">
      <c r="B63" s="1" t="s">
        <v>7</v>
      </c>
      <c r="L63" s="1">
        <v>0</v>
      </c>
    </row>
    <row r="64" spans="2:12" x14ac:dyDescent="0.2">
      <c r="B64" s="1" t="s">
        <v>8</v>
      </c>
      <c r="L64" s="3">
        <f>+L62-L63</f>
        <v>1083.104</v>
      </c>
    </row>
    <row r="66" spans="2:12" x14ac:dyDescent="0.2">
      <c r="B66" s="1" t="s">
        <v>83</v>
      </c>
    </row>
    <row r="67" spans="2:12" x14ac:dyDescent="0.2">
      <c r="B67" s="1" t="s">
        <v>5</v>
      </c>
    </row>
    <row r="68" spans="2:12" x14ac:dyDescent="0.2">
      <c r="B68" s="1" t="s">
        <v>9</v>
      </c>
    </row>
    <row r="70" spans="2:12" x14ac:dyDescent="0.2">
      <c r="B70" s="1" t="s">
        <v>24</v>
      </c>
    </row>
    <row r="71" spans="2:12" x14ac:dyDescent="0.2">
      <c r="B71" s="1" t="s">
        <v>25</v>
      </c>
    </row>
    <row r="72" spans="2:12" x14ac:dyDescent="0.2">
      <c r="B72" s="1" t="s">
        <v>27</v>
      </c>
    </row>
    <row r="74" spans="2:12" x14ac:dyDescent="0.2">
      <c r="B74" s="40" t="s">
        <v>84</v>
      </c>
    </row>
    <row r="75" spans="2:12" s="3" customFormat="1" x14ac:dyDescent="0.2">
      <c r="B75" s="3" t="s">
        <v>85</v>
      </c>
      <c r="G75" s="3">
        <v>-10.961</v>
      </c>
      <c r="H75" s="3">
        <f>16.148-G75</f>
        <v>27.109000000000002</v>
      </c>
      <c r="K75" s="3">
        <v>38.137999999999998</v>
      </c>
      <c r="L75" s="3">
        <f>49.835-K75</f>
        <v>11.697000000000003</v>
      </c>
    </row>
    <row r="76" spans="2:12" s="3" customFormat="1" x14ac:dyDescent="0.2">
      <c r="B76" s="3" t="s">
        <v>86</v>
      </c>
      <c r="G76" s="3">
        <v>0.25600000000000001</v>
      </c>
      <c r="H76" s="3">
        <f>0.533-G76</f>
        <v>0.27700000000000002</v>
      </c>
      <c r="K76" s="3">
        <v>0.7</v>
      </c>
      <c r="L76" s="3">
        <f>1.551-K76</f>
        <v>0.85099999999999998</v>
      </c>
    </row>
    <row r="77" spans="2:12" s="3" customFormat="1" x14ac:dyDescent="0.2">
      <c r="B77" s="3" t="s">
        <v>87</v>
      </c>
      <c r="G77" s="3">
        <f>+G75-G76</f>
        <v>-11.217000000000001</v>
      </c>
      <c r="H77" s="3">
        <f>+H75-H76</f>
        <v>26.832000000000001</v>
      </c>
      <c r="K77" s="3">
        <f>+K75-K76</f>
        <v>37.437999999999995</v>
      </c>
      <c r="L77" s="3">
        <f>+L75-L76</f>
        <v>10.846000000000004</v>
      </c>
    </row>
    <row r="78" spans="2:12" s="3" customFormat="1" x14ac:dyDescent="0.2">
      <c r="B78" s="3" t="s">
        <v>90</v>
      </c>
    </row>
    <row r="80" spans="2:12" x14ac:dyDescent="0.2">
      <c r="B80" s="1" t="s">
        <v>88</v>
      </c>
    </row>
    <row r="81" spans="2:2" x14ac:dyDescent="0.2">
      <c r="B81" s="1" t="s">
        <v>89</v>
      </c>
    </row>
  </sheetData>
  <hyperlinks>
    <hyperlink ref="L1" r:id="rId1" xr:uid="{FD0B42B7-A17C-4F4B-93C3-09E21958016D}"/>
    <hyperlink ref="K1" r:id="rId2" xr:uid="{99905A11-BF73-45DC-89C0-2928ADC66ACF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2024-12-03T00:55:06Z</dcterms:created>
  <dcterms:modified xsi:type="dcterms:W3CDTF">2024-12-03T01:39:07Z</dcterms:modified>
</cp:coreProperties>
</file>