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externalLinks/externalLink4.xml" ContentType="application/vnd.openxmlformats-officedocument.spreadsheetml.externalLink+xml"/>
  <Override PartName="/xl/externalLinks/externalLink5.xml" ContentType="application/vnd.openxmlformats-officedocument.spreadsheetml.externalLink+xml"/>
  <Override PartName="/xl/externalLinks/externalLink6.xml" ContentType="application/vnd.openxmlformats-officedocument.spreadsheetml.externalLink+xml"/>
  <Override PartName="/xl/externalLinks/externalLink7.xml" ContentType="application/vnd.openxmlformats-officedocument.spreadsheetml.externalLink+xml"/>
  <Override PartName="/xl/externalLinks/externalLink8.xml" ContentType="application/vnd.openxmlformats-officedocument.spreadsheetml.externalLink+xml"/>
  <Override PartName="/xl/externalLinks/externalLink9.xml" ContentType="application/vnd.openxmlformats-officedocument.spreadsheetml.externalLink+xml"/>
  <Override PartName="/xl/externalLinks/externalLink10.xml" ContentType="application/vnd.openxmlformats-officedocument.spreadsheetml.externalLink+xml"/>
  <Override PartName="/xl/externalLinks/externalLink1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e\Documents\Google Drive\Stocks\"/>
    </mc:Choice>
  </mc:AlternateContent>
  <xr:revisionPtr revIDLastSave="0" documentId="13_ncr:1_{B98F783B-D901-41C0-AC5F-913BE96FF15A}" xr6:coauthVersionLast="36" xr6:coauthVersionMax="47" xr10:uidLastSave="{00000000-0000-0000-0000-000000000000}"/>
  <bookViews>
    <workbookView xWindow="0" yWindow="495" windowWidth="33600" windowHeight="18825" activeTab="1" xr2:uid="{034066B2-28C3-4551-8F6C-62966FA785BB}"/>
  </bookViews>
  <sheets>
    <sheet name="Screener" sheetId="2" r:id="rId1"/>
    <sheet name="Main" sheetId="1" r:id="rId2"/>
    <sheet name="M&amp;A" sheetId="3" r:id="rId3"/>
  </sheets>
  <externalReferences>
    <externalReference r:id="rId4"/>
    <externalReference r:id="rId5"/>
    <externalReference r:id="rId6"/>
    <externalReference r:id="rId7"/>
    <externalReference r:id="rId8"/>
    <externalReference r:id="rId9"/>
    <externalReference r:id="rId10"/>
    <externalReference r:id="rId11"/>
    <externalReference r:id="rId12"/>
    <externalReference r:id="rId13"/>
    <externalReference r:id="rId14"/>
  </externalReferenc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O19" i="1" l="1"/>
  <c r="N19" i="1"/>
  <c r="M19" i="1"/>
  <c r="AH11" i="1" l="1"/>
  <c r="AF11" i="1"/>
  <c r="AE11" i="1"/>
  <c r="AD11" i="1"/>
  <c r="AC11" i="1"/>
  <c r="AH7" i="1" l="1"/>
  <c r="AF7" i="1"/>
  <c r="AE7" i="1"/>
  <c r="AD7" i="1"/>
  <c r="AC7" i="1"/>
  <c r="AH19" i="1" l="1"/>
  <c r="AF19" i="1"/>
  <c r="AE19" i="1"/>
  <c r="AD19" i="1"/>
  <c r="AC19" i="1"/>
  <c r="AH22" i="1" l="1"/>
  <c r="AF22" i="1"/>
  <c r="AE22" i="1"/>
  <c r="AD22" i="1"/>
  <c r="AC22" i="1"/>
  <c r="Q46" i="1" l="1"/>
  <c r="J46" i="1"/>
  <c r="I46" i="1"/>
  <c r="T46" i="1"/>
  <c r="X46" i="1"/>
  <c r="Y46" i="1"/>
  <c r="W46" i="1"/>
  <c r="AJ46" i="1" l="1"/>
  <c r="AI46" i="1"/>
  <c r="AF46" i="1"/>
  <c r="AE46" i="1"/>
  <c r="AD46" i="1"/>
  <c r="AC46" i="1"/>
  <c r="L46" i="1"/>
  <c r="K46" i="1"/>
  <c r="AO46" i="1" l="1"/>
  <c r="AP46" i="1"/>
  <c r="AQ46" i="1"/>
  <c r="AR46" i="1"/>
  <c r="G46" i="1"/>
  <c r="F46" i="1"/>
  <c r="H46" i="1"/>
  <c r="AH5" i="1" l="1"/>
  <c r="AF5" i="1"/>
  <c r="AE5" i="1"/>
  <c r="AD5" i="1"/>
  <c r="AC5" i="1"/>
  <c r="T4" i="1" l="1"/>
  <c r="AH4" i="1" l="1"/>
  <c r="AI4" i="1" l="1"/>
  <c r="AC4" i="1" l="1"/>
  <c r="S4" i="1" l="1"/>
  <c r="U4" i="1"/>
  <c r="AD4" i="1"/>
  <c r="AF4" i="1" l="1"/>
  <c r="W4" i="1" l="1"/>
  <c r="AE4" i="1"/>
  <c r="AO22" i="1" l="1"/>
  <c r="AO23" i="1" l="1"/>
  <c r="AO11" i="1" l="1"/>
  <c r="AO4" i="1" l="1"/>
  <c r="AO7" i="1" l="1"/>
  <c r="AO19" i="1" l="1"/>
  <c r="AH23" i="1" l="1"/>
  <c r="AI23" i="1"/>
  <c r="AF23" i="1"/>
  <c r="AE23" i="1"/>
  <c r="AD23" i="1"/>
  <c r="AC23" i="1"/>
  <c r="W23" i="1"/>
  <c r="AI22" i="1" l="1"/>
  <c r="W7" i="1"/>
  <c r="W22" i="1"/>
  <c r="AI7" i="1" l="1"/>
  <c r="AI19" i="1" l="1"/>
  <c r="AR56" i="1" l="1"/>
  <c r="AQ56" i="1"/>
  <c r="AP56" i="1"/>
  <c r="L56" i="1"/>
  <c r="K56" i="1"/>
  <c r="I56" i="1"/>
  <c r="J56" i="1"/>
  <c r="H56" i="1"/>
  <c r="G56" i="1"/>
  <c r="F56" i="1"/>
  <c r="AR55" i="1" l="1"/>
  <c r="AQ55" i="1"/>
  <c r="AP55" i="1"/>
  <c r="L55" i="1"/>
  <c r="K55" i="1"/>
  <c r="I55" i="1"/>
  <c r="J55" i="1"/>
  <c r="H55" i="1"/>
  <c r="G55" i="1"/>
  <c r="F55" i="1"/>
  <c r="AJ19" i="1" l="1"/>
  <c r="AL11" i="1" l="1"/>
  <c r="AK11" i="1"/>
  <c r="AI11" i="1"/>
  <c r="AJ11" i="1"/>
  <c r="AL7" i="1" l="1"/>
  <c r="AK7" i="1"/>
  <c r="AJ7" i="1"/>
  <c r="AJ4" i="1" l="1"/>
  <c r="AM23" i="1" l="1"/>
  <c r="AL23" i="1"/>
  <c r="AK23" i="1"/>
  <c r="AJ23" i="1"/>
  <c r="AJ22" i="1" l="1"/>
  <c r="O22" i="1" l="1"/>
  <c r="N22" i="1"/>
  <c r="M22" i="1"/>
  <c r="X22" i="1" l="1"/>
  <c r="T22" i="1" l="1"/>
  <c r="R22" i="1"/>
  <c r="Q22" i="1" l="1"/>
  <c r="L22" i="1"/>
  <c r="K22" i="1"/>
  <c r="S22" i="1" l="1"/>
  <c r="U22" i="1"/>
  <c r="AQ22" i="1"/>
  <c r="AR22" i="1"/>
  <c r="AP22" i="1"/>
  <c r="G22" i="1"/>
  <c r="F22" i="1"/>
  <c r="I22" i="1"/>
  <c r="J22" i="1" l="1"/>
  <c r="H22" i="1"/>
  <c r="O23" i="1" l="1"/>
  <c r="O11" i="1" l="1"/>
  <c r="O7" i="1" l="1"/>
  <c r="O4" i="1" l="1"/>
  <c r="K23" i="1" l="1"/>
  <c r="M23" i="1" l="1"/>
  <c r="N23" i="1"/>
  <c r="M4" i="1" l="1"/>
  <c r="M11" i="1"/>
  <c r="N4" i="1"/>
  <c r="M7" i="1" l="1"/>
  <c r="N7" i="1" l="1"/>
  <c r="N11" i="1" l="1"/>
  <c r="L20" i="1" l="1"/>
  <c r="K20" i="1"/>
  <c r="J20" i="1"/>
  <c r="I20" i="1"/>
  <c r="H20" i="1"/>
  <c r="G20" i="1"/>
  <c r="F20" i="1"/>
  <c r="X19" i="1" l="1"/>
  <c r="H44" i="1" l="1"/>
  <c r="F43" i="1" l="1"/>
  <c r="H43" i="1" s="1"/>
  <c r="F42" i="1"/>
  <c r="H42" i="1" s="1"/>
  <c r="H39" i="1" l="1"/>
  <c r="Q5" i="1" l="1"/>
  <c r="U7" i="1" l="1"/>
  <c r="X7" i="1"/>
  <c r="Y7" i="1"/>
  <c r="Z7" i="1"/>
  <c r="AA7" i="1"/>
  <c r="Y23" i="1" l="1"/>
  <c r="T7" i="1"/>
  <c r="Q7" i="1"/>
  <c r="R7" i="1" l="1"/>
  <c r="Z23" i="1" l="1"/>
  <c r="S7" i="1"/>
  <c r="Y4" i="1" l="1"/>
  <c r="X4" i="1"/>
  <c r="AA11" i="1" l="1"/>
  <c r="Z11" i="1"/>
  <c r="Y11" i="1"/>
  <c r="X11" i="1"/>
  <c r="W11" i="1"/>
  <c r="S11" i="1"/>
  <c r="U11" i="1"/>
  <c r="T11" i="1"/>
  <c r="Q11" i="1"/>
  <c r="R11" i="1"/>
  <c r="R4" i="1" l="1"/>
  <c r="Q4" i="1"/>
  <c r="AP23" i="1" l="1"/>
  <c r="AR23" i="1"/>
  <c r="AQ23" i="1"/>
  <c r="F23" i="1"/>
  <c r="L11" i="1" l="1"/>
  <c r="K11" i="1"/>
  <c r="I11" i="1"/>
  <c r="G11" i="1"/>
  <c r="F11" i="1"/>
  <c r="H11" i="1" l="1"/>
  <c r="J11" i="1"/>
  <c r="L5" i="1" l="1"/>
  <c r="K5" i="1"/>
  <c r="AP5" i="1"/>
  <c r="AQ5" i="1"/>
  <c r="AR5" i="1"/>
  <c r="F5" i="1"/>
  <c r="F19" i="1" l="1"/>
  <c r="AQ19" i="1"/>
  <c r="AR19" i="1"/>
  <c r="AP19" i="1"/>
  <c r="L19" i="1"/>
  <c r="K19" i="1"/>
  <c r="AR13" i="1" l="1"/>
  <c r="AR11" i="1"/>
  <c r="AP11" i="1"/>
  <c r="AQ11" i="1"/>
  <c r="AR4" i="1" l="1"/>
  <c r="AP4" i="1"/>
  <c r="AQ4" i="1"/>
  <c r="L4" i="1" l="1"/>
  <c r="J4" i="1"/>
  <c r="I4" i="1"/>
  <c r="H4" i="1"/>
  <c r="G4" i="1"/>
  <c r="F4" i="1"/>
  <c r="K4" i="1"/>
  <c r="AQ7" i="1" l="1"/>
  <c r="AR7" i="1"/>
  <c r="AP7" i="1"/>
  <c r="J7" i="1"/>
  <c r="I7" i="1"/>
  <c r="G7" i="1"/>
  <c r="H7" i="1"/>
  <c r="F7" i="1"/>
  <c r="G62" i="1"/>
  <c r="G61" i="1"/>
  <c r="AA23" i="1" s="1"/>
  <c r="L7" i="1"/>
  <c r="K7" i="1"/>
  <c r="I5" i="1"/>
  <c r="H5" i="1" l="1"/>
  <c r="G5" i="1"/>
  <c r="J5" i="1"/>
  <c r="L23" i="1" l="1"/>
  <c r="G23" i="1"/>
  <c r="I23" i="1" l="1"/>
  <c r="Q23" i="1" l="1"/>
  <c r="X23" i="1" l="1"/>
  <c r="T23" i="1" l="1"/>
  <c r="R23" i="1"/>
  <c r="H23" i="1"/>
  <c r="J23" i="1" l="1"/>
  <c r="S23" i="1"/>
  <c r="U23" i="1"/>
  <c r="G19" i="1" l="1"/>
  <c r="Q19" i="1" l="1"/>
  <c r="I19" i="1" l="1"/>
  <c r="H19" i="1" l="1"/>
  <c r="R19" i="1"/>
  <c r="Y19" i="1"/>
  <c r="J19" i="1" l="1"/>
  <c r="S19" i="1"/>
  <c r="W19" i="1" l="1"/>
  <c r="T19" i="1" l="1"/>
</calcChain>
</file>

<file path=xl/sharedStrings.xml><?xml version="1.0" encoding="utf-8"?>
<sst xmlns="http://schemas.openxmlformats.org/spreadsheetml/2006/main" count="253" uniqueCount="166">
  <si>
    <t>Ticker</t>
  </si>
  <si>
    <t>Company Name</t>
  </si>
  <si>
    <t>Currency</t>
  </si>
  <si>
    <t>Market</t>
  </si>
  <si>
    <t>Price</t>
  </si>
  <si>
    <t>S/O</t>
  </si>
  <si>
    <t>MCAP</t>
  </si>
  <si>
    <t>Net Cash</t>
  </si>
  <si>
    <t>EV</t>
  </si>
  <si>
    <t>£SGE</t>
  </si>
  <si>
    <t>IPO</t>
  </si>
  <si>
    <t>HQ</t>
  </si>
  <si>
    <t>Founded</t>
  </si>
  <si>
    <t>Notes</t>
  </si>
  <si>
    <t>$TWLO</t>
  </si>
  <si>
    <t>Business Software</t>
  </si>
  <si>
    <t>£</t>
  </si>
  <si>
    <t>$</t>
  </si>
  <si>
    <t>GM %</t>
  </si>
  <si>
    <t>OM %</t>
  </si>
  <si>
    <t>NM %</t>
  </si>
  <si>
    <t>Tax Rate</t>
  </si>
  <si>
    <t>Update</t>
  </si>
  <si>
    <t>Released</t>
  </si>
  <si>
    <t>Twilio Inc.</t>
  </si>
  <si>
    <t>Variables</t>
  </si>
  <si>
    <t>Inverse</t>
  </si>
  <si>
    <t>USDGBP</t>
  </si>
  <si>
    <t>EURGBP</t>
  </si>
  <si>
    <t>Normalised to Pound Sterling (GBP)</t>
  </si>
  <si>
    <t>NYSE</t>
  </si>
  <si>
    <t>LSE</t>
  </si>
  <si>
    <t>$MDB</t>
  </si>
  <si>
    <t>NASDAQ</t>
  </si>
  <si>
    <t>$CRM</t>
  </si>
  <si>
    <t>Salesforce, Inc.</t>
  </si>
  <si>
    <t>Sage Group Plc.</t>
  </si>
  <si>
    <t>MongoDB, Inc.</t>
  </si>
  <si>
    <t>Sub-Sector</t>
  </si>
  <si>
    <t>Database</t>
  </si>
  <si>
    <t>Tech</t>
  </si>
  <si>
    <t>$ORCL</t>
  </si>
  <si>
    <t>Oracle Corporation</t>
  </si>
  <si>
    <t>Notifications (SMS)</t>
  </si>
  <si>
    <t>Cloud CRM</t>
  </si>
  <si>
    <t>Cloud CRM/ERP &amp; Database</t>
  </si>
  <si>
    <t>Cloud ERP</t>
  </si>
  <si>
    <t>API</t>
  </si>
  <si>
    <t>$NET</t>
  </si>
  <si>
    <t>Cloudflare Inc.</t>
  </si>
  <si>
    <t>Infrastructure</t>
  </si>
  <si>
    <t>DNS, Cyber-Security</t>
  </si>
  <si>
    <t>$WORK</t>
  </si>
  <si>
    <t>Slack Technologies Inc.</t>
  </si>
  <si>
    <t>Application</t>
  </si>
  <si>
    <t>Instant Messaging</t>
  </si>
  <si>
    <t>$U</t>
  </si>
  <si>
    <t>$RBLX</t>
  </si>
  <si>
    <t>Unity Software Inc.</t>
  </si>
  <si>
    <t>Roblox Corporation</t>
  </si>
  <si>
    <t>Video Games</t>
  </si>
  <si>
    <t>Game Dev</t>
  </si>
  <si>
    <t>Game Dev, Metaverse</t>
  </si>
  <si>
    <t>$GTLB</t>
  </si>
  <si>
    <t>GitLab Inc.</t>
  </si>
  <si>
    <t>Source Control</t>
  </si>
  <si>
    <t>£DARK</t>
  </si>
  <si>
    <t>DarkTrace Plc.</t>
  </si>
  <si>
    <t>$MCFE</t>
  </si>
  <si>
    <t>McAfee Corp.</t>
  </si>
  <si>
    <t>Cyber Security</t>
  </si>
  <si>
    <t>Acquired by Salesforce (CRM) in July 2021</t>
  </si>
  <si>
    <t>M&amp;A Value</t>
  </si>
  <si>
    <t>M&amp;A Date</t>
  </si>
  <si>
    <t>$27.7bn</t>
  </si>
  <si>
    <t>July 21 2021</t>
  </si>
  <si>
    <t>$TEAM</t>
  </si>
  <si>
    <t>Atalassian Corporation</t>
  </si>
  <si>
    <t>Developer Software</t>
  </si>
  <si>
    <t>Project Management</t>
  </si>
  <si>
    <t>$MRDB</t>
  </si>
  <si>
    <t>MariaDB Plc.</t>
  </si>
  <si>
    <t>$EBAY</t>
  </si>
  <si>
    <t>$AMZN</t>
  </si>
  <si>
    <t>E-Commerce</t>
  </si>
  <si>
    <t>eBay Inc.</t>
  </si>
  <si>
    <t>Online Auction</t>
  </si>
  <si>
    <t>$SHOP</t>
  </si>
  <si>
    <t>Shopify Inc.</t>
  </si>
  <si>
    <t>$ETSY</t>
  </si>
  <si>
    <t>Etsy Inc.</t>
  </si>
  <si>
    <t>$BABA</t>
  </si>
  <si>
    <t>Alibaba Group Holding Ltd</t>
  </si>
  <si>
    <t>$JD</t>
  </si>
  <si>
    <t>JD.com, Inc.</t>
  </si>
  <si>
    <t>P/B [C]</t>
  </si>
  <si>
    <t>P/S [C]</t>
  </si>
  <si>
    <t>EV/S [C]</t>
  </si>
  <si>
    <t>P/E [C]</t>
  </si>
  <si>
    <t>EV/E [C]</t>
  </si>
  <si>
    <t>FY21 E</t>
  </si>
  <si>
    <t>FY20 E</t>
  </si>
  <si>
    <t>FY19 E</t>
  </si>
  <si>
    <t>FY18 E</t>
  </si>
  <si>
    <t>FY22 E</t>
  </si>
  <si>
    <t>Normalised to Pound Sterling (GBP) [millions]</t>
  </si>
  <si>
    <t>$CVNA</t>
  </si>
  <si>
    <t>Carvana</t>
  </si>
  <si>
    <t>£AUTO</t>
  </si>
  <si>
    <t>Auto Trader Group Plc</t>
  </si>
  <si>
    <t>$CZOO</t>
  </si>
  <si>
    <t>Cazoo Group Ltd</t>
  </si>
  <si>
    <t>Online Auto Sales</t>
  </si>
  <si>
    <t>£TRST</t>
  </si>
  <si>
    <t>Trustpilot Group Plc</t>
  </si>
  <si>
    <t>Reviews</t>
  </si>
  <si>
    <t>Social Media</t>
  </si>
  <si>
    <t>Copenhagen, Denmark</t>
  </si>
  <si>
    <t>E-Commerce, Logistics, Cloud</t>
  </si>
  <si>
    <t>`</t>
  </si>
  <si>
    <t>$SPOT</t>
  </si>
  <si>
    <t>$NFLX</t>
  </si>
  <si>
    <t>Spotify Technology S.A.</t>
  </si>
  <si>
    <t>Netflix, Inc.</t>
  </si>
  <si>
    <t>Movies</t>
  </si>
  <si>
    <t>Music</t>
  </si>
  <si>
    <t>SaaS Streaming</t>
  </si>
  <si>
    <t>Computacenter Plc</t>
  </si>
  <si>
    <t>Idox Plc</t>
  </si>
  <si>
    <t>Softcat Plc</t>
  </si>
  <si>
    <t>£IDOX</t>
  </si>
  <si>
    <t>£CCC</t>
  </si>
  <si>
    <t>£SCT</t>
  </si>
  <si>
    <t>£BOOM</t>
  </si>
  <si>
    <t>Audioboom Group Plc.</t>
  </si>
  <si>
    <t>AIM</t>
  </si>
  <si>
    <t>Saas Streaming</t>
  </si>
  <si>
    <t>Podcasts</t>
  </si>
  <si>
    <t>Amazon.com, Inc.</t>
  </si>
  <si>
    <t>-</t>
  </si>
  <si>
    <t>Target</t>
  </si>
  <si>
    <t>Upside</t>
  </si>
  <si>
    <t>E-Commerce, Hosting</t>
  </si>
  <si>
    <t>Discount</t>
  </si>
  <si>
    <t>RevG [C]</t>
  </si>
  <si>
    <t>RevG 22</t>
  </si>
  <si>
    <t>RevG21</t>
  </si>
  <si>
    <t>RevG 20</t>
  </si>
  <si>
    <t>RevG 19</t>
  </si>
  <si>
    <t>RevG18</t>
  </si>
  <si>
    <t>$MSFT</t>
  </si>
  <si>
    <t>$GOOG</t>
  </si>
  <si>
    <t>$META</t>
  </si>
  <si>
    <t>$AAPL</t>
  </si>
  <si>
    <t>Microsoft Corporation</t>
  </si>
  <si>
    <t>Cloud, OS, Gaming, AI</t>
  </si>
  <si>
    <t>Big Tech</t>
  </si>
  <si>
    <t>Facebook, WhatsApp, Instagram</t>
  </si>
  <si>
    <t>Search, Services, Cloud, AI</t>
  </si>
  <si>
    <t>Hardware, Services</t>
  </si>
  <si>
    <t>Alphabet Inc.</t>
  </si>
  <si>
    <t>Employees</t>
  </si>
  <si>
    <t>$ZM</t>
  </si>
  <si>
    <t>Zoom Video Communications Inc.</t>
  </si>
  <si>
    <t>Communications</t>
  </si>
  <si>
    <t>Video Conferencing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</si>
</sst>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#,##0.0"/>
    <numFmt numFmtId="165" formatCode="0.0"/>
    <numFmt numFmtId="166" formatCode="0.0\x"/>
  </numFmts>
  <fonts count="9" x14ac:knownFonts="1">
    <font>
      <sz val="11"/>
      <color theme="1"/>
      <name val="Calibri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  <font>
      <u/>
      <sz val="11"/>
      <color theme="10"/>
      <name val="Calibri"/>
      <family val="2"/>
      <scheme val="minor"/>
    </font>
    <font>
      <u/>
      <sz val="10"/>
      <color theme="10"/>
      <name val="Arial"/>
      <family val="2"/>
    </font>
    <font>
      <i/>
      <sz val="10"/>
      <color theme="1"/>
      <name val="Arial"/>
      <family val="2"/>
    </font>
    <font>
      <i/>
      <sz val="10"/>
      <color theme="4"/>
      <name val="Arial"/>
      <family val="2"/>
    </font>
    <font>
      <sz val="10"/>
      <color theme="4"/>
      <name val="Arial"/>
      <family val="2"/>
    </font>
    <font>
      <b/>
      <sz val="10"/>
      <color theme="4"/>
      <name val="Arial"/>
      <family val="2"/>
    </font>
  </fonts>
  <fills count="9">
    <fill>
      <patternFill patternType="none"/>
    </fill>
    <fill>
      <patternFill patternType="gray125"/>
    </fill>
    <fill>
      <patternFill patternType="solid">
        <fgColor theme="8" tint="0.7999816888943144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5" tint="0.79998168889431442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41">
    <xf numFmtId="0" fontId="0" fillId="0" borderId="0" xfId="0"/>
    <xf numFmtId="0" fontId="1" fillId="0" borderId="0" xfId="0" applyFont="1"/>
    <xf numFmtId="0" fontId="2" fillId="0" borderId="0" xfId="0" applyFont="1"/>
    <xf numFmtId="0" fontId="2" fillId="0" borderId="0" xfId="0" applyFont="1" applyAlignment="1">
      <alignment horizontal="right"/>
    </xf>
    <xf numFmtId="0" fontId="2" fillId="0" borderId="0" xfId="0" applyFont="1" applyAlignment="1">
      <alignment horizontal="center"/>
    </xf>
    <xf numFmtId="0" fontId="1" fillId="0" borderId="0" xfId="0" applyFont="1" applyAlignment="1">
      <alignment horizontal="center"/>
    </xf>
    <xf numFmtId="0" fontId="1" fillId="0" borderId="0" xfId="0" applyFont="1" applyAlignment="1">
      <alignment horizontal="left"/>
    </xf>
    <xf numFmtId="0" fontId="4" fillId="0" borderId="0" xfId="1" applyFont="1"/>
    <xf numFmtId="17" fontId="1" fillId="0" borderId="0" xfId="0" applyNumberFormat="1" applyFont="1" applyAlignment="1">
      <alignment horizontal="center"/>
    </xf>
    <xf numFmtId="0" fontId="1" fillId="4" borderId="3" xfId="0" applyFont="1" applyFill="1" applyBorder="1" applyAlignment="1">
      <alignment horizontal="center"/>
    </xf>
    <xf numFmtId="0" fontId="1" fillId="2" borderId="4" xfId="0" applyFont="1" applyFill="1" applyBorder="1" applyAlignment="1">
      <alignment horizontal="center"/>
    </xf>
    <xf numFmtId="2" fontId="1" fillId="5" borderId="5" xfId="0" applyNumberFormat="1" applyFont="1" applyFill="1" applyBorder="1" applyAlignment="1">
      <alignment horizontal="center"/>
    </xf>
    <xf numFmtId="2" fontId="5" fillId="6" borderId="6" xfId="0" applyNumberFormat="1" applyFont="1" applyFill="1" applyBorder="1"/>
    <xf numFmtId="0" fontId="1" fillId="2" borderId="7" xfId="0" applyFont="1" applyFill="1" applyBorder="1" applyAlignment="1">
      <alignment horizontal="center"/>
    </xf>
    <xf numFmtId="2" fontId="1" fillId="5" borderId="8" xfId="0" applyNumberFormat="1" applyFont="1" applyFill="1" applyBorder="1" applyAlignment="1">
      <alignment horizontal="center"/>
    </xf>
    <xf numFmtId="2" fontId="5" fillId="6" borderId="9" xfId="0" applyNumberFormat="1" applyFont="1" applyFill="1" applyBorder="1"/>
    <xf numFmtId="4" fontId="1" fillId="0" borderId="0" xfId="0" applyNumberFormat="1" applyFont="1"/>
    <xf numFmtId="164" fontId="1" fillId="0" borderId="0" xfId="0" applyNumberFormat="1" applyFont="1"/>
    <xf numFmtId="9" fontId="1" fillId="0" borderId="0" xfId="0" applyNumberFormat="1" applyFont="1" applyAlignment="1">
      <alignment horizontal="center"/>
    </xf>
    <xf numFmtId="165" fontId="1" fillId="0" borderId="0" xfId="0" applyNumberFormat="1" applyFont="1"/>
    <xf numFmtId="16" fontId="1" fillId="0" borderId="0" xfId="0" applyNumberFormat="1" applyFont="1" applyAlignment="1">
      <alignment horizontal="center"/>
    </xf>
    <xf numFmtId="166" fontId="1" fillId="0" borderId="0" xfId="0" applyNumberFormat="1" applyFont="1" applyAlignment="1">
      <alignment horizontal="center"/>
    </xf>
    <xf numFmtId="0" fontId="1" fillId="0" borderId="0" xfId="0" applyFont="1" applyAlignment="1">
      <alignment horizontal="right"/>
    </xf>
    <xf numFmtId="1" fontId="1" fillId="0" borderId="0" xfId="0" applyNumberFormat="1" applyFont="1" applyAlignment="1">
      <alignment horizontal="right"/>
    </xf>
    <xf numFmtId="3" fontId="1" fillId="0" borderId="0" xfId="0" applyNumberFormat="1" applyFont="1" applyAlignment="1">
      <alignment horizontal="right"/>
    </xf>
    <xf numFmtId="0" fontId="1" fillId="8" borderId="0" xfId="0" applyFont="1" applyFill="1" applyAlignment="1">
      <alignment horizontal="center"/>
    </xf>
    <xf numFmtId="4" fontId="7" fillId="0" borderId="0" xfId="0" applyNumberFormat="1" applyFont="1" applyAlignment="1">
      <alignment horizontal="center"/>
    </xf>
    <xf numFmtId="0" fontId="7" fillId="0" borderId="0" xfId="0" applyFont="1" applyAlignment="1">
      <alignment horizontal="center"/>
    </xf>
    <xf numFmtId="4" fontId="8" fillId="0" borderId="0" xfId="0" applyNumberFormat="1" applyFont="1" applyAlignment="1">
      <alignment horizontal="center"/>
    </xf>
    <xf numFmtId="0" fontId="8" fillId="0" borderId="0" xfId="0" applyFont="1" applyAlignment="1">
      <alignment horizontal="center"/>
    </xf>
    <xf numFmtId="17" fontId="7" fillId="0" borderId="0" xfId="0" applyNumberFormat="1" applyFont="1" applyAlignment="1">
      <alignment horizontal="center"/>
    </xf>
    <xf numFmtId="9" fontId="7" fillId="0" borderId="0" xfId="0" applyNumberFormat="1" applyFont="1" applyAlignment="1">
      <alignment horizontal="center"/>
    </xf>
    <xf numFmtId="9" fontId="2" fillId="0" borderId="0" xfId="0" applyNumberFormat="1" applyFont="1" applyAlignment="1">
      <alignment horizontal="center"/>
    </xf>
    <xf numFmtId="3" fontId="1" fillId="0" borderId="0" xfId="0" applyNumberFormat="1" applyFont="1"/>
    <xf numFmtId="3" fontId="1" fillId="0" borderId="0" xfId="0" applyNumberFormat="1" applyFont="1" applyAlignment="1">
      <alignment horizontal="center"/>
    </xf>
    <xf numFmtId="3" fontId="2" fillId="0" borderId="0" xfId="0" applyNumberFormat="1" applyFont="1" applyAlignment="1">
      <alignment horizontal="center"/>
    </xf>
    <xf numFmtId="0" fontId="1" fillId="0" borderId="0" xfId="0" applyFont="1" applyFill="1" applyAlignment="1">
      <alignment horizontal="center"/>
    </xf>
    <xf numFmtId="17" fontId="1" fillId="0" borderId="0" xfId="0" applyNumberFormat="1" applyFont="1" applyFill="1" applyAlignment="1">
      <alignment horizontal="center"/>
    </xf>
    <xf numFmtId="0" fontId="2" fillId="3" borderId="1" xfId="0" applyFont="1" applyFill="1" applyBorder="1" applyAlignment="1">
      <alignment horizontal="center"/>
    </xf>
    <xf numFmtId="0" fontId="2" fillId="3" borderId="2" xfId="0" applyFont="1" applyFill="1" applyBorder="1" applyAlignment="1">
      <alignment horizontal="center"/>
    </xf>
    <xf numFmtId="0" fontId="6" fillId="7" borderId="0" xfId="0" applyFont="1" applyFill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externalLink" Target="externalLinks/externalLink5.xml"/><Relationship Id="rId13" Type="http://schemas.openxmlformats.org/officeDocument/2006/relationships/externalLink" Target="externalLinks/externalLink10.xml"/><Relationship Id="rId1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externalLink" Target="externalLinks/externalLink4.xml"/><Relationship Id="rId12" Type="http://schemas.openxmlformats.org/officeDocument/2006/relationships/externalLink" Target="externalLinks/externalLink9.xml"/><Relationship Id="rId1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externalLink" Target="externalLinks/externalLink3.xml"/><Relationship Id="rId11" Type="http://schemas.openxmlformats.org/officeDocument/2006/relationships/externalLink" Target="externalLinks/externalLink8.xml"/><Relationship Id="rId5" Type="http://schemas.openxmlformats.org/officeDocument/2006/relationships/externalLink" Target="externalLinks/externalLink2.xml"/><Relationship Id="rId15" Type="http://schemas.openxmlformats.org/officeDocument/2006/relationships/theme" Target="theme/theme1.xml"/><Relationship Id="rId10" Type="http://schemas.openxmlformats.org/officeDocument/2006/relationships/externalLink" Target="externalLinks/externalLink7.xml"/><Relationship Id="rId4" Type="http://schemas.openxmlformats.org/officeDocument/2006/relationships/externalLink" Target="externalLinks/externalLink1.xml"/><Relationship Id="rId9" Type="http://schemas.openxmlformats.org/officeDocument/2006/relationships/externalLink" Target="externalLinks/externalLink6.xml"/><Relationship Id="rId14" Type="http://schemas.openxmlformats.org/officeDocument/2006/relationships/externalLink" Target="externalLinks/externalLink1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$MDB.xlsx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$MRDB.xlsx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$TWLO.xlsx" TargetMode="External"/></Relationships>
</file>

<file path=xl/externalLinks/_rels/externalLink4.xml.rels><?xml version="1.0" encoding="UTF-8" standalone="yes"?>
<Relationships xmlns="http://schemas.openxmlformats.org/package/2006/relationships"><Relationship Id="rId1" Type="http://schemas.openxmlformats.org/officeDocument/2006/relationships/externalLinkPath" Target="&#163;SGE.xlsx" TargetMode="External"/></Relationships>
</file>

<file path=xl/externalLinks/_rels/externalLink5.xml.rels><?xml version="1.0" encoding="UTF-8" standalone="yes"?>
<Relationships xmlns="http://schemas.openxmlformats.org/package/2006/relationships"><Relationship Id="rId1" Type="http://schemas.openxmlformats.org/officeDocument/2006/relationships/externalLinkPath" Target="$RBLX.xlsx" TargetMode="External"/></Relationships>
</file>

<file path=xl/externalLinks/_rels/externalLink6.xml.rels><?xml version="1.0" encoding="UTF-8" standalone="yes"?>
<Relationships xmlns="http://schemas.openxmlformats.org/package/2006/relationships"><Relationship Id="rId1" Type="http://schemas.openxmlformats.org/officeDocument/2006/relationships/externalLinkPath" Target="$U.xlsx" TargetMode="External"/></Relationships>
</file>

<file path=xl/externalLinks/_rels/externalLink7.xml.rels><?xml version="1.0" encoding="UTF-8" standalone="yes"?>
<Relationships xmlns="http://schemas.openxmlformats.org/package/2006/relationships"><Relationship Id="rId1" Type="http://schemas.openxmlformats.org/officeDocument/2006/relationships/externalLinkPath" Target="$SHOP.xlsx" TargetMode="External"/></Relationships>
</file>

<file path=xl/externalLinks/_rels/externalLink8.xml.rels><?xml version="1.0" encoding="UTF-8" standalone="yes"?>
<Relationships xmlns="http://schemas.openxmlformats.org/package/2006/relationships"><Relationship Id="rId1" Type="http://schemas.openxmlformats.org/officeDocument/2006/relationships/externalLinkPath" Target="$EBAY.xlsx" TargetMode="External"/></Relationships>
</file>

<file path=xl/externalLinks/_rels/externalLink9.xml.rels><?xml version="1.0" encoding="UTF-8" standalone="yes"?>
<Relationships xmlns="http://schemas.openxmlformats.org/package/2006/relationships"><Relationship Id="rId1" Type="http://schemas.openxmlformats.org/officeDocument/2006/relationships/externalLinkPath" Target="$ZM.xlsx" TargetMode="External"/></Relationships>
</file>

<file path=xl/externalLinks/_rels/externalLink10.xml.rels><?xml version="1.0" encoding="UTF-8" standalone="yes"?>
<Relationships xmlns="http://schemas.openxmlformats.org/package/2006/relationships"><Relationship Id="rId1" Type="http://schemas.openxmlformats.org/officeDocument/2006/relationships/externalLinkPath" Target="$MSFT.xlsx" TargetMode="External"/></Relationships>
</file>

<file path=xl/externalLinks/_rels/externalLink11.xml.rels><?xml version="1.0" encoding="UTF-8" standalone="yes"?>
<Relationships xmlns="http://schemas.openxmlformats.org/package/2006/relationships"><Relationship Id="rId1" Type="http://schemas.openxmlformats.org/officeDocument/2006/relationships/externalLinkPath" Target="$GOOG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Main"/>
      <sheetName val="Financial Model"/>
      <sheetName val="Historical Projections"/>
    </sheetNames>
    <sheetDataSet>
      <sheetData sheetId="0">
        <row r="6">
          <cell r="C6">
            <v>293.95999999999998</v>
          </cell>
        </row>
        <row r="7">
          <cell r="C7">
            <v>70.177498999999997</v>
          </cell>
        </row>
        <row r="8">
          <cell r="C8">
            <v>20629.377606039998</v>
          </cell>
        </row>
        <row r="11">
          <cell r="C11">
            <v>762.70100000000002</v>
          </cell>
        </row>
        <row r="12">
          <cell r="C12">
            <v>19866.676606039997</v>
          </cell>
        </row>
        <row r="23">
          <cell r="C23" t="str">
            <v>New York City, NY</v>
          </cell>
        </row>
        <row r="24">
          <cell r="C24">
            <v>2007</v>
          </cell>
        </row>
        <row r="25">
          <cell r="C25">
            <v>2017</v>
          </cell>
        </row>
        <row r="26">
          <cell r="C26">
            <v>3544</v>
          </cell>
        </row>
        <row r="28">
          <cell r="C28" t="str">
            <v>FQ124</v>
          </cell>
          <cell r="D28">
            <v>45078</v>
          </cell>
        </row>
        <row r="33">
          <cell r="C33">
            <v>26.033092688480593</v>
          </cell>
        </row>
        <row r="34">
          <cell r="C34">
            <v>15.092387958530161</v>
          </cell>
        </row>
        <row r="35">
          <cell r="C35">
            <v>14.534398298920234</v>
          </cell>
        </row>
        <row r="37">
          <cell r="C37">
            <v>-61.630763474608322</v>
          </cell>
        </row>
      </sheetData>
      <sheetData sheetId="1">
        <row r="15">
          <cell r="AH15">
            <v>-209.30399999999997</v>
          </cell>
        </row>
        <row r="21">
          <cell r="AI21">
            <v>-306.86599999999999</v>
          </cell>
          <cell r="AJ21">
            <v>-345.39800000000014</v>
          </cell>
        </row>
        <row r="23">
          <cell r="AV23">
            <v>0.08</v>
          </cell>
        </row>
        <row r="26">
          <cell r="Z26">
            <v>0.35579787912673444</v>
          </cell>
          <cell r="AI26">
            <v>0.48003319895660423</v>
          </cell>
          <cell r="AJ26">
            <v>0.46951985735572488</v>
          </cell>
        </row>
        <row r="27">
          <cell r="AV27">
            <v>172.72077919418848</v>
          </cell>
        </row>
        <row r="29">
          <cell r="AJ29">
            <v>0.72796486090775991</v>
          </cell>
          <cell r="AV29">
            <v>-0.4124344155865135</v>
          </cell>
        </row>
        <row r="30">
          <cell r="AJ30">
            <v>-0.26997211924862163</v>
          </cell>
        </row>
        <row r="31">
          <cell r="AJ31">
            <v>-0.26899317778262372</v>
          </cell>
        </row>
        <row r="32">
          <cell r="AJ32">
            <v>-3.6440672880145464E-2</v>
          </cell>
        </row>
      </sheetData>
      <sheetData sheetId="2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Main"/>
      <sheetName val="Financial Model"/>
    </sheetNames>
    <sheetDataSet>
      <sheetData sheetId="0">
        <row r="6">
          <cell r="C6">
            <v>1.4</v>
          </cell>
        </row>
        <row r="7">
          <cell r="C7">
            <v>66.483192000000003</v>
          </cell>
        </row>
        <row r="8">
          <cell r="C8">
            <v>93.076468800000001</v>
          </cell>
        </row>
        <row r="11">
          <cell r="C11">
            <v>11.821999999999999</v>
          </cell>
        </row>
        <row r="12">
          <cell r="C12">
            <v>81.254468799999998</v>
          </cell>
        </row>
        <row r="23">
          <cell r="C23" t="str">
            <v>Redwood City, CA</v>
          </cell>
        </row>
        <row r="24">
          <cell r="C24">
            <v>2010</v>
          </cell>
        </row>
        <row r="25">
          <cell r="C25">
            <v>2022</v>
          </cell>
        </row>
        <row r="28">
          <cell r="C28" t="str">
            <v>Q422</v>
          </cell>
          <cell r="D28">
            <v>41306</v>
          </cell>
        </row>
        <row r="34">
          <cell r="C34">
            <v>-3.0918082009604722</v>
          </cell>
        </row>
      </sheetData>
      <sheetData sheetId="1">
        <row r="25">
          <cell r="K25">
            <v>0.19672897196261663</v>
          </cell>
        </row>
        <row r="28">
          <cell r="K28">
            <v>0.73721202655212803</v>
          </cell>
        </row>
        <row r="29">
          <cell r="K29">
            <v>-0.99711050370948873</v>
          </cell>
        </row>
        <row r="30">
          <cell r="K30">
            <v>-1.0185083951581417</v>
          </cell>
        </row>
        <row r="31">
          <cell r="K31">
            <v>4.2754619025805463E-3</v>
          </cell>
        </row>
      </sheetData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Main"/>
      <sheetName val="Financial Model"/>
      <sheetName val="Historical Projections"/>
      <sheetName val="Price History"/>
    </sheetNames>
    <sheetDataSet>
      <sheetData sheetId="0">
        <row r="6">
          <cell r="C6">
            <v>48.92</v>
          </cell>
        </row>
        <row r="7">
          <cell r="C7">
            <v>186.40334899999999</v>
          </cell>
        </row>
        <row r="8">
          <cell r="C8">
            <v>9118.8518330799998</v>
          </cell>
        </row>
        <row r="11">
          <cell r="C11">
            <v>2939.7060000000001</v>
          </cell>
        </row>
        <row r="12">
          <cell r="C12">
            <v>6179.1458330799996</v>
          </cell>
        </row>
        <row r="23">
          <cell r="C23" t="str">
            <v>San Francisco, CA</v>
          </cell>
        </row>
        <row r="24">
          <cell r="C24">
            <v>2008</v>
          </cell>
        </row>
        <row r="25">
          <cell r="C25">
            <v>2016</v>
          </cell>
        </row>
        <row r="26">
          <cell r="C26">
            <v>6766</v>
          </cell>
        </row>
        <row r="28">
          <cell r="C28" t="str">
            <v>Q123</v>
          </cell>
          <cell r="D28">
            <v>39934</v>
          </cell>
        </row>
        <row r="33">
          <cell r="C33">
            <v>0.88370677873712089</v>
          </cell>
        </row>
        <row r="34">
          <cell r="C34">
            <v>2.3041822213698371</v>
          </cell>
        </row>
        <row r="35">
          <cell r="C35">
            <v>1.5613673993675841</v>
          </cell>
        </row>
        <row r="36">
          <cell r="C36">
            <v>-6.5483454041765832</v>
          </cell>
        </row>
        <row r="37">
          <cell r="C37">
            <v>-4.4885151734092084</v>
          </cell>
        </row>
      </sheetData>
      <sheetData sheetId="1">
        <row r="18">
          <cell r="Z18">
            <v>-121.94900000000001</v>
          </cell>
          <cell r="AA18">
            <v>-307.06299999999993</v>
          </cell>
          <cell r="AB18">
            <v>-490.97899999999981</v>
          </cell>
          <cell r="AC18">
            <v>-949.90000000000009</v>
          </cell>
          <cell r="AD18">
            <v>-1256.1449999999998</v>
          </cell>
        </row>
        <row r="22">
          <cell r="W22">
            <v>0.14988182045619913</v>
          </cell>
          <cell r="AA22">
            <v>0.74515549935622039</v>
          </cell>
          <cell r="AB22">
            <v>0.55295345483521796</v>
          </cell>
          <cell r="AC22">
            <v>0.613053532344634</v>
          </cell>
          <cell r="AD22">
            <v>0.34642426963666861</v>
          </cell>
        </row>
        <row r="25">
          <cell r="W25">
            <v>0.47005177868427206</v>
          </cell>
        </row>
        <row r="26">
          <cell r="W26">
            <v>-0.26236185677214768</v>
          </cell>
          <cell r="AQ26">
            <v>0.08</v>
          </cell>
        </row>
        <row r="27">
          <cell r="W27">
            <v>-0.33990784490603682</v>
          </cell>
        </row>
        <row r="28">
          <cell r="W28">
            <v>-0.01</v>
          </cell>
        </row>
        <row r="30">
          <cell r="AQ30">
            <v>51.131939751903637</v>
          </cell>
        </row>
        <row r="32">
          <cell r="AQ32">
            <v>4.5215448730654861E-2</v>
          </cell>
        </row>
      </sheetData>
      <sheetData sheetId="2"/>
      <sheetData sheetId="3"/>
    </sheetDataSet>
  </externalBook>
</externalLink>
</file>

<file path=xl/externalLinks/externalLink4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Main"/>
      <sheetName val="Financial Model"/>
    </sheetNames>
    <sheetDataSet>
      <sheetData sheetId="0">
        <row r="6">
          <cell r="C6">
            <v>8.6059999999999999</v>
          </cell>
        </row>
        <row r="7">
          <cell r="C7">
            <v>1018</v>
          </cell>
        </row>
        <row r="8">
          <cell r="C8">
            <v>8760.9079999999994</v>
          </cell>
        </row>
        <row r="11">
          <cell r="C11">
            <v>-685</v>
          </cell>
        </row>
        <row r="12">
          <cell r="C12">
            <v>9445.9079999999994</v>
          </cell>
        </row>
        <row r="23">
          <cell r="C23" t="str">
            <v>Newcastle, UK</v>
          </cell>
        </row>
        <row r="24">
          <cell r="C24">
            <v>1981</v>
          </cell>
        </row>
        <row r="25">
          <cell r="C25">
            <v>1989</v>
          </cell>
        </row>
        <row r="26">
          <cell r="C26">
            <v>11228</v>
          </cell>
        </row>
        <row r="27">
          <cell r="C27" t="str">
            <v>H123</v>
          </cell>
          <cell r="D27">
            <v>45063</v>
          </cell>
        </row>
        <row r="32">
          <cell r="C32">
            <v>43.413815659068383</v>
          </cell>
        </row>
        <row r="33">
          <cell r="C33">
            <v>4.1718609523809524</v>
          </cell>
        </row>
        <row r="34">
          <cell r="C34">
            <v>6.7081990811638583</v>
          </cell>
        </row>
        <row r="35">
          <cell r="C35">
            <v>4.4980514285714284</v>
          </cell>
        </row>
        <row r="36">
          <cell r="C36">
            <v>46.761920792079202</v>
          </cell>
        </row>
      </sheetData>
      <sheetData sheetId="1">
        <row r="13">
          <cell r="R13">
            <v>295</v>
          </cell>
          <cell r="S13">
            <v>266</v>
          </cell>
          <cell r="T13">
            <v>310</v>
          </cell>
          <cell r="U13">
            <v>285</v>
          </cell>
          <cell r="V13">
            <v>254</v>
          </cell>
        </row>
        <row r="17">
          <cell r="K17">
            <v>0.93008279668813243</v>
          </cell>
        </row>
        <row r="18">
          <cell r="K18">
            <v>0.14443422263109476</v>
          </cell>
          <cell r="AH18">
            <v>0.05</v>
          </cell>
        </row>
        <row r="19">
          <cell r="K19">
            <v>9.1996320147194111E-2</v>
          </cell>
        </row>
        <row r="20">
          <cell r="K20">
            <v>0.2805755395683453</v>
          </cell>
        </row>
        <row r="22">
          <cell r="K22">
            <v>0.16381156316916479</v>
          </cell>
          <cell r="S22">
            <v>4.8754062838569867E-2</v>
          </cell>
          <cell r="T22">
            <v>-1.7045454545454586E-2</v>
          </cell>
          <cell r="U22">
            <v>-2.9952706253284278E-2</v>
          </cell>
          <cell r="V22">
            <v>5.4712892741061836E-2</v>
          </cell>
          <cell r="AH22">
            <v>8.1283387836295784</v>
          </cell>
        </row>
        <row r="24">
          <cell r="AH24">
            <v>-5.5503278685849589E-2</v>
          </cell>
        </row>
      </sheetData>
    </sheetDataSet>
  </externalBook>
</externalLink>
</file>

<file path=xl/externalLinks/externalLink5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Main"/>
      <sheetName val="Financial Model"/>
      <sheetName val="Metrics"/>
      <sheetName val="Earnings Call Notes"/>
    </sheetNames>
    <sheetDataSet>
      <sheetData sheetId="0">
        <row r="6">
          <cell r="C6">
            <v>30.01</v>
          </cell>
          <cell r="G6" t="str">
            <v>San Mateo, CA</v>
          </cell>
        </row>
        <row r="7">
          <cell r="C7">
            <v>612.68899999999996</v>
          </cell>
          <cell r="G7">
            <v>2021</v>
          </cell>
        </row>
        <row r="8">
          <cell r="C8">
            <v>18386.796890000001</v>
          </cell>
          <cell r="G8">
            <v>2004</v>
          </cell>
        </row>
        <row r="10">
          <cell r="G10">
            <v>2128</v>
          </cell>
        </row>
        <row r="11">
          <cell r="C11">
            <v>2020.4279999999999</v>
          </cell>
          <cell r="G11" t="str">
            <v>Q223</v>
          </cell>
          <cell r="H11">
            <v>40026</v>
          </cell>
        </row>
        <row r="12">
          <cell r="C12">
            <v>16366.368890000002</v>
          </cell>
        </row>
        <row r="16">
          <cell r="G16">
            <v>111.9780565773442</v>
          </cell>
        </row>
        <row r="17">
          <cell r="G17">
            <v>7.5578091811933561</v>
          </cell>
        </row>
        <row r="18">
          <cell r="G18">
            <v>-15.801046113854976</v>
          </cell>
        </row>
        <row r="19">
          <cell r="G19">
            <v>6.7273214469950737</v>
          </cell>
        </row>
      </sheetData>
      <sheetData sheetId="1">
        <row r="18">
          <cell r="Z18">
            <v>-260.81599999999992</v>
          </cell>
          <cell r="AA18">
            <v>-503.48999999999995</v>
          </cell>
        </row>
        <row r="22">
          <cell r="O22">
            <v>0.76830336433994972</v>
          </cell>
          <cell r="AT22">
            <v>0.09</v>
          </cell>
        </row>
        <row r="23">
          <cell r="O23">
            <v>-0.44228222124563565</v>
          </cell>
        </row>
        <row r="24">
          <cell r="O24">
            <v>-0.41191801557655194</v>
          </cell>
        </row>
        <row r="25">
          <cell r="O25">
            <v>-2.7152817244081922E-3</v>
          </cell>
        </row>
        <row r="26">
          <cell r="AT26">
            <v>61.849835417286634</v>
          </cell>
        </row>
        <row r="28">
          <cell r="O28">
            <v>0.22007543741412761</v>
          </cell>
          <cell r="AA28">
            <v>1.0772942519902369</v>
          </cell>
          <cell r="AT28">
            <v>1.0609741891798277</v>
          </cell>
        </row>
      </sheetData>
      <sheetData sheetId="2" refreshError="1"/>
      <sheetData sheetId="3" refreshError="1"/>
    </sheetDataSet>
  </externalBook>
</externalLink>
</file>

<file path=xl/externalLinks/externalLink6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Main"/>
      <sheetName val="Financial Model"/>
    </sheetNames>
    <sheetDataSet>
      <sheetData sheetId="0">
        <row r="6">
          <cell r="C6">
            <v>33.43</v>
          </cell>
        </row>
        <row r="7">
          <cell r="C7">
            <v>296.01300300000003</v>
          </cell>
        </row>
        <row r="8">
          <cell r="C8">
            <v>9895.7146902900004</v>
          </cell>
        </row>
        <row r="11">
          <cell r="C11">
            <v>-525.80999999999995</v>
          </cell>
        </row>
        <row r="12">
          <cell r="C12">
            <v>10421.52469029</v>
          </cell>
        </row>
        <row r="26">
          <cell r="C26" t="str">
            <v>Q122</v>
          </cell>
          <cell r="D26"/>
        </row>
      </sheetData>
      <sheetData sheetId="1"/>
    </sheetDataSet>
  </externalBook>
</externalLink>
</file>

<file path=xl/externalLinks/externalLink7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Main"/>
      <sheetName val="Financial Model"/>
      <sheetName val="Historical Projections"/>
    </sheetNames>
    <sheetDataSet>
      <sheetData sheetId="0">
        <row r="6">
          <cell r="C6">
            <v>57.3</v>
          </cell>
        </row>
        <row r="7">
          <cell r="C7">
            <v>1276.884726</v>
          </cell>
        </row>
        <row r="8">
          <cell r="C8">
            <v>73165.494799799999</v>
          </cell>
        </row>
        <row r="11">
          <cell r="C11">
            <v>3949</v>
          </cell>
        </row>
        <row r="12">
          <cell r="C12">
            <v>69216.494799799999</v>
          </cell>
        </row>
        <row r="23">
          <cell r="C23" t="str">
            <v>Ottowa, Canada</v>
          </cell>
        </row>
        <row r="24">
          <cell r="C24">
            <v>2004</v>
          </cell>
        </row>
        <row r="25">
          <cell r="C25">
            <v>2015</v>
          </cell>
        </row>
        <row r="26">
          <cell r="C26">
            <v>11600</v>
          </cell>
        </row>
        <row r="28">
          <cell r="C28" t="str">
            <v>Q123</v>
          </cell>
          <cell r="D28">
            <v>38108</v>
          </cell>
        </row>
        <row r="33">
          <cell r="C33">
            <v>8.6514715383469305</v>
          </cell>
        </row>
        <row r="34">
          <cell r="C34">
            <v>12.392023767288633</v>
          </cell>
        </row>
        <row r="35">
          <cell r="C35">
            <v>11.723182505558293</v>
          </cell>
        </row>
        <row r="36">
          <cell r="C36">
            <v>-37.814244475197256</v>
          </cell>
        </row>
        <row r="37">
          <cell r="C37">
            <v>-36.08766106527078</v>
          </cell>
        </row>
      </sheetData>
      <sheetData sheetId="1">
        <row r="20">
          <cell r="AC20">
            <v>2914.6589999999997</v>
          </cell>
          <cell r="AD20">
            <v>-3460.4179999999992</v>
          </cell>
        </row>
        <row r="24">
          <cell r="W24">
            <v>0.28000000000000003</v>
          </cell>
          <cell r="AC24">
            <v>0.57428577182862139</v>
          </cell>
          <cell r="AD24">
            <v>0.21423218764853047</v>
          </cell>
          <cell r="AQ24">
            <v>7.0000000000000007E-2</v>
          </cell>
        </row>
        <row r="28">
          <cell r="AQ28">
            <v>27.384105716043681</v>
          </cell>
        </row>
        <row r="29">
          <cell r="W29">
            <v>0.46</v>
          </cell>
        </row>
        <row r="30">
          <cell r="AQ30">
            <v>-0.522092395880564</v>
          </cell>
        </row>
        <row r="32">
          <cell r="W32">
            <v>-0.12798408488063662</v>
          </cell>
        </row>
        <row r="33">
          <cell r="W33">
            <v>4.5092838196286469E-2</v>
          </cell>
        </row>
        <row r="34">
          <cell r="W34">
            <v>0.10526315789473684</v>
          </cell>
        </row>
      </sheetData>
      <sheetData sheetId="2"/>
    </sheetDataSet>
  </externalBook>
</externalLink>
</file>

<file path=xl/externalLinks/externalLink8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Main"/>
      <sheetName val="Financial Model"/>
      <sheetName val="Historical Projections"/>
    </sheetNames>
    <sheetDataSet>
      <sheetData sheetId="0">
        <row r="6">
          <cell r="C6">
            <v>45.35</v>
          </cell>
        </row>
        <row r="7">
          <cell r="C7">
            <v>541</v>
          </cell>
        </row>
        <row r="8">
          <cell r="C8">
            <v>24534.350000000002</v>
          </cell>
        </row>
        <row r="11">
          <cell r="C11">
            <v>-4092</v>
          </cell>
        </row>
        <row r="12">
          <cell r="C12">
            <v>28626.350000000002</v>
          </cell>
        </row>
        <row r="23">
          <cell r="C23" t="str">
            <v>San Jose, CA</v>
          </cell>
        </row>
        <row r="24">
          <cell r="C24">
            <v>1995</v>
          </cell>
        </row>
        <row r="25">
          <cell r="C25">
            <v>1998</v>
          </cell>
        </row>
        <row r="26">
          <cell r="C26">
            <v>11600</v>
          </cell>
        </row>
        <row r="28">
          <cell r="C28" t="str">
            <v>Q422</v>
          </cell>
          <cell r="D28">
            <v>44593</v>
          </cell>
        </row>
        <row r="33">
          <cell r="C33">
            <v>5.071005480208119</v>
          </cell>
        </row>
        <row r="34">
          <cell r="C34">
            <v>2.4787179228126894</v>
          </cell>
        </row>
        <row r="35">
          <cell r="C35">
            <v>2.8921347747019603</v>
          </cell>
        </row>
        <row r="36">
          <cell r="C36">
            <v>-385.92410461281213</v>
          </cell>
        </row>
        <row r="37">
          <cell r="C37">
            <v>1022.3696428571429</v>
          </cell>
        </row>
      </sheetData>
      <sheetData sheetId="1">
        <row r="20">
          <cell r="AC20">
            <v>1725</v>
          </cell>
          <cell r="AD20">
            <v>7266</v>
          </cell>
          <cell r="AE20">
            <v>-1347</v>
          </cell>
          <cell r="AJ20">
            <v>-1268.75</v>
          </cell>
        </row>
        <row r="24">
          <cell r="Z24">
            <v>-3.9418293149636408E-2</v>
          </cell>
          <cell r="AF24">
            <v>8.2502266545784186E-2</v>
          </cell>
          <cell r="AG24">
            <v>-0.14805509026614549</v>
          </cell>
          <cell r="AH24">
            <v>0.17018022938285093</v>
          </cell>
          <cell r="AI24">
            <v>-2.7349948660505885E-2</v>
          </cell>
          <cell r="AJ24">
            <v>-5.9980806142034604E-2</v>
          </cell>
        </row>
        <row r="25">
          <cell r="AW25">
            <v>0.09</v>
          </cell>
        </row>
        <row r="27">
          <cell r="Z27">
            <v>0.72868525896414338</v>
          </cell>
        </row>
        <row r="28">
          <cell r="Z28">
            <v>0.22519920318725101</v>
          </cell>
        </row>
        <row r="29">
          <cell r="Z29">
            <v>0.26782868525896414</v>
          </cell>
          <cell r="AW29">
            <v>53.181611591692423</v>
          </cell>
        </row>
        <row r="30">
          <cell r="Z30">
            <v>0.19053361471208924</v>
          </cell>
        </row>
        <row r="31">
          <cell r="AW31">
            <v>0.17269264810788143</v>
          </cell>
        </row>
      </sheetData>
      <sheetData sheetId="2"/>
    </sheetDataSet>
  </externalBook>
</externalLink>
</file>

<file path=xl/externalLinks/externalLink9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Main"/>
      <sheetName val="Financial Model"/>
    </sheetNames>
    <sheetDataSet>
      <sheetData sheetId="0">
        <row r="6">
          <cell r="C6">
            <v>68.569999999999993</v>
          </cell>
        </row>
        <row r="7">
          <cell r="C7">
            <v>293.836386</v>
          </cell>
        </row>
        <row r="8">
          <cell r="C8">
            <v>20148.360988019998</v>
          </cell>
        </row>
        <row r="11">
          <cell r="C11">
            <v>5412.6660000000002</v>
          </cell>
        </row>
        <row r="12">
          <cell r="C12">
            <v>14735.694988019997</v>
          </cell>
        </row>
        <row r="23">
          <cell r="C23" t="str">
            <v>San Jose, CA</v>
          </cell>
        </row>
        <row r="24">
          <cell r="C24">
            <v>2011</v>
          </cell>
        </row>
        <row r="25">
          <cell r="C25">
            <v>2019</v>
          </cell>
        </row>
        <row r="27">
          <cell r="C27">
            <v>8484</v>
          </cell>
        </row>
        <row r="29">
          <cell r="C29" t="str">
            <v>Q422</v>
          </cell>
          <cell r="D29">
            <v>37681</v>
          </cell>
        </row>
        <row r="34">
          <cell r="C34">
            <v>2.9780786109979251</v>
          </cell>
        </row>
        <row r="37">
          <cell r="C37">
            <v>178.2237520954381</v>
          </cell>
        </row>
      </sheetData>
      <sheetData sheetId="1">
        <row r="16">
          <cell r="AB16">
            <v>672.31600000000003</v>
          </cell>
          <cell r="AC16">
            <v>1375.6389999999994</v>
          </cell>
          <cell r="AD16">
            <v>103.7110000000001</v>
          </cell>
        </row>
        <row r="20">
          <cell r="AC20">
            <v>0.54632023921236117</v>
          </cell>
          <cell r="AD20">
            <v>7.1489200617386395E-2</v>
          </cell>
        </row>
        <row r="23">
          <cell r="AD23">
            <v>0.74949669471153846</v>
          </cell>
        </row>
        <row r="24">
          <cell r="AD24">
            <v>5.5868708114801886E-2</v>
          </cell>
        </row>
        <row r="25">
          <cell r="AD25">
            <v>2.3608455346736619E-2</v>
          </cell>
        </row>
        <row r="26">
          <cell r="AD26">
            <v>0.58395112245061676</v>
          </cell>
        </row>
      </sheetData>
    </sheetDataSet>
  </externalBook>
</externalLink>
</file>

<file path=xl/externalLinks/externalLink10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Main"/>
      <sheetName val="Financial Model"/>
    </sheetNames>
    <sheetDataSet>
      <sheetData sheetId="0">
        <row r="6">
          <cell r="C6">
            <v>256.88</v>
          </cell>
        </row>
        <row r="7">
          <cell r="C7">
            <v>7440</v>
          </cell>
        </row>
        <row r="11">
          <cell r="C11">
            <v>0</v>
          </cell>
        </row>
        <row r="12">
          <cell r="C12">
            <v>1911187.2</v>
          </cell>
        </row>
        <row r="23">
          <cell r="C23" t="str">
            <v>Redmond, WA</v>
          </cell>
        </row>
        <row r="24">
          <cell r="C24">
            <v>1975</v>
          </cell>
        </row>
        <row r="25">
          <cell r="C25">
            <v>1986</v>
          </cell>
        </row>
        <row r="29">
          <cell r="C29"/>
          <cell r="D29"/>
        </row>
      </sheetData>
      <sheetData sheetId="1"/>
    </sheetDataSet>
  </externalBook>
</externalLink>
</file>

<file path=xl/externalLinks/externalLink1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Main"/>
      <sheetName val="Financial Model"/>
    </sheetNames>
    <sheetDataSet>
      <sheetData sheetId="0">
        <row r="6">
          <cell r="C6">
            <v>95.46</v>
          </cell>
        </row>
        <row r="7">
          <cell r="C7">
            <v>13523</v>
          </cell>
        </row>
        <row r="8">
          <cell r="C8">
            <v>1290905.5799999998</v>
          </cell>
        </row>
        <row r="11">
          <cell r="C11">
            <v>0</v>
          </cell>
        </row>
        <row r="12">
          <cell r="C12">
            <v>1290905.5799999998</v>
          </cell>
        </row>
        <row r="23">
          <cell r="C23" t="str">
            <v>Mountain View, CA</v>
          </cell>
        </row>
        <row r="24">
          <cell r="C24">
            <v>1998</v>
          </cell>
        </row>
        <row r="25">
          <cell r="C25">
            <v>2004</v>
          </cell>
        </row>
        <row r="28">
          <cell r="C28"/>
          <cell r="D28"/>
        </row>
      </sheetData>
      <sheetData sheetId="1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hyperlink" Target="$SHOP.xlsx" TargetMode="External"/><Relationship Id="rId3" Type="http://schemas.openxmlformats.org/officeDocument/2006/relationships/hyperlink" Target="$MDB.xlsx" TargetMode="External"/><Relationship Id="rId7" Type="http://schemas.openxmlformats.org/officeDocument/2006/relationships/hyperlink" Target="$U.xlsx" TargetMode="External"/><Relationship Id="rId12" Type="http://schemas.openxmlformats.org/officeDocument/2006/relationships/printerSettings" Target="../printerSettings/printerSettings1.bin"/><Relationship Id="rId2" Type="http://schemas.openxmlformats.org/officeDocument/2006/relationships/hyperlink" Target="&#163;SGE.xlsx" TargetMode="External"/><Relationship Id="rId1" Type="http://schemas.openxmlformats.org/officeDocument/2006/relationships/hyperlink" Target="$TWLO.xlsx" TargetMode="External"/><Relationship Id="rId6" Type="http://schemas.openxmlformats.org/officeDocument/2006/relationships/hyperlink" Target="$EBAY.xlsx" TargetMode="External"/><Relationship Id="rId11" Type="http://schemas.openxmlformats.org/officeDocument/2006/relationships/hyperlink" Target="$ZM.xlsx" TargetMode="External"/><Relationship Id="rId5" Type="http://schemas.openxmlformats.org/officeDocument/2006/relationships/hyperlink" Target="$MRDB.xlsx" TargetMode="External"/><Relationship Id="rId10" Type="http://schemas.openxmlformats.org/officeDocument/2006/relationships/hyperlink" Target="$GOOG.xlsx" TargetMode="External"/><Relationship Id="rId4" Type="http://schemas.openxmlformats.org/officeDocument/2006/relationships/hyperlink" Target="$RBLX.xlsx" TargetMode="External"/><Relationship Id="rId9" Type="http://schemas.openxmlformats.org/officeDocument/2006/relationships/hyperlink" Target="$MSFT.xlsx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32B37B-E7FC-4AFC-8844-CCC333F44F1D}">
  <sheetPr>
    <tabColor theme="7"/>
  </sheetPr>
  <dimension ref="A1"/>
  <sheetViews>
    <sheetView workbookViewId="0">
      <selection activeCell="I37" sqref="I37"/>
    </sheetView>
  </sheetViews>
  <sheetFormatPr defaultColWidth="9.140625" defaultRowHeight="12.75" x14ac:dyDescent="0.2"/>
  <cols>
    <col min="1" max="16384" width="9.140625" style="1"/>
  </cols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73CD5B-C727-4CC0-ACC4-210B76523995}">
  <dimension ref="A1:AU62"/>
  <sheetViews>
    <sheetView tabSelected="1" zoomScale="96" zoomScaleNormal="96" workbookViewId="0">
      <pane xSplit="2" ySplit="2" topLeftCell="C3" activePane="bottomRight" state="frozen"/>
      <selection pane="topRight" activeCell="C1" sqref="C1"/>
      <selection pane="bottomLeft" activeCell="A3" sqref="A3"/>
      <selection pane="bottomRight" activeCell="P20" sqref="P20"/>
    </sheetView>
  </sheetViews>
  <sheetFormatPr defaultColWidth="9.140625" defaultRowHeight="12.75" x14ac:dyDescent="0.2"/>
  <cols>
    <col min="1" max="1" width="4.28515625" style="1" customWidth="1"/>
    <col min="2" max="2" width="9.140625" style="1"/>
    <col min="3" max="3" width="30.7109375" style="6" bestFit="1" customWidth="1"/>
    <col min="4" max="5" width="9.140625" style="5"/>
    <col min="6" max="7" width="9.140625" style="1"/>
    <col min="8" max="8" width="9.42578125" style="1" bestFit="1" customWidth="1"/>
    <col min="9" max="9" width="9.140625" style="1"/>
    <col min="10" max="10" width="9.42578125" style="1" bestFit="1" customWidth="1"/>
    <col min="11" max="11" width="9.140625" style="5"/>
    <col min="12" max="12" width="9.42578125" style="5" bestFit="1" customWidth="1"/>
    <col min="13" max="13" width="9.42578125" style="26" customWidth="1"/>
    <col min="14" max="15" width="9.42578125" style="27" customWidth="1"/>
    <col min="16" max="23" width="9.42578125" style="5" customWidth="1"/>
    <col min="24" max="27" width="9.42578125" style="22" customWidth="1"/>
    <col min="28" max="28" width="9.140625" style="1"/>
    <col min="29" max="32" width="9.140625" style="5"/>
    <col min="33" max="33" width="9.140625" style="1"/>
    <col min="34" max="39" width="9.140625" style="18"/>
    <col min="40" max="40" width="9.140625" style="1"/>
    <col min="41" max="41" width="11.28515625" style="34" bestFit="1" customWidth="1"/>
    <col min="42" max="43" width="9.140625" style="5"/>
    <col min="44" max="44" width="21" style="5" bestFit="1" customWidth="1"/>
    <col min="45" max="45" width="9.140625" style="1"/>
    <col min="46" max="46" width="17.42578125" style="5" bestFit="1" customWidth="1"/>
    <col min="47" max="47" width="30" style="1" bestFit="1" customWidth="1"/>
    <col min="48" max="16384" width="9.140625" style="1"/>
  </cols>
  <sheetData>
    <row r="1" spans="1:47" ht="15" customHeight="1" x14ac:dyDescent="0.2">
      <c r="F1" s="40" t="s">
        <v>29</v>
      </c>
      <c r="G1" s="40"/>
      <c r="H1" s="40"/>
      <c r="I1" s="40"/>
      <c r="J1" s="40"/>
      <c r="W1" s="40" t="s">
        <v>105</v>
      </c>
      <c r="X1" s="40"/>
      <c r="Y1" s="40"/>
      <c r="Z1" s="40"/>
      <c r="AA1" s="40"/>
      <c r="AB1" s="5"/>
    </row>
    <row r="2" spans="1:47" s="2" customFormat="1" x14ac:dyDescent="0.2">
      <c r="A2" s="1"/>
      <c r="B2" s="2" t="s">
        <v>0</v>
      </c>
      <c r="C2" s="4" t="s">
        <v>1</v>
      </c>
      <c r="D2" s="4" t="s">
        <v>3</v>
      </c>
      <c r="E2" s="4" t="s">
        <v>2</v>
      </c>
      <c r="F2" s="3" t="s">
        <v>4</v>
      </c>
      <c r="G2" s="3" t="s">
        <v>5</v>
      </c>
      <c r="H2" s="3" t="s">
        <v>6</v>
      </c>
      <c r="I2" s="3" t="s">
        <v>7</v>
      </c>
      <c r="J2" s="3" t="s">
        <v>8</v>
      </c>
      <c r="K2" s="4" t="s">
        <v>22</v>
      </c>
      <c r="L2" s="4" t="s">
        <v>23</v>
      </c>
      <c r="M2" s="28" t="s">
        <v>140</v>
      </c>
      <c r="N2" s="29" t="s">
        <v>141</v>
      </c>
      <c r="O2" s="29" t="s">
        <v>143</v>
      </c>
      <c r="P2" s="4"/>
      <c r="Q2" s="4" t="s">
        <v>95</v>
      </c>
      <c r="R2" s="4" t="s">
        <v>96</v>
      </c>
      <c r="S2" s="4" t="s">
        <v>97</v>
      </c>
      <c r="T2" s="4" t="s">
        <v>98</v>
      </c>
      <c r="U2" s="4" t="s">
        <v>99</v>
      </c>
      <c r="V2" s="4"/>
      <c r="W2" s="4" t="s">
        <v>104</v>
      </c>
      <c r="X2" s="4" t="s">
        <v>100</v>
      </c>
      <c r="Y2" s="4" t="s">
        <v>101</v>
      </c>
      <c r="Z2" s="4" t="s">
        <v>102</v>
      </c>
      <c r="AA2" s="4" t="s">
        <v>103</v>
      </c>
      <c r="AB2" s="3"/>
      <c r="AC2" s="4" t="s">
        <v>18</v>
      </c>
      <c r="AD2" s="4" t="s">
        <v>19</v>
      </c>
      <c r="AE2" s="4" t="s">
        <v>20</v>
      </c>
      <c r="AF2" s="4" t="s">
        <v>21</v>
      </c>
      <c r="AH2" s="32" t="s">
        <v>144</v>
      </c>
      <c r="AI2" s="32" t="s">
        <v>145</v>
      </c>
      <c r="AJ2" s="32" t="s">
        <v>146</v>
      </c>
      <c r="AK2" s="32" t="s">
        <v>147</v>
      </c>
      <c r="AL2" s="32" t="s">
        <v>148</v>
      </c>
      <c r="AM2" s="32" t="s">
        <v>149</v>
      </c>
      <c r="AO2" s="35" t="s">
        <v>161</v>
      </c>
      <c r="AP2" s="4" t="s">
        <v>12</v>
      </c>
      <c r="AQ2" s="4" t="s">
        <v>10</v>
      </c>
      <c r="AR2" s="4" t="s">
        <v>11</v>
      </c>
      <c r="AT2" s="4" t="s">
        <v>38</v>
      </c>
      <c r="AU2" s="4" t="s">
        <v>40</v>
      </c>
    </row>
    <row r="3" spans="1:47" x14ac:dyDescent="0.2">
      <c r="F3" s="16"/>
      <c r="I3" s="17"/>
      <c r="J3" s="17"/>
      <c r="W3" s="23"/>
      <c r="X3" s="23"/>
      <c r="Y3" s="23"/>
      <c r="Z3" s="23"/>
      <c r="AA3" s="23"/>
      <c r="AU3" s="5"/>
    </row>
    <row r="4" spans="1:47" x14ac:dyDescent="0.2">
      <c r="B4" s="7" t="s">
        <v>32</v>
      </c>
      <c r="C4" s="6" t="s">
        <v>37</v>
      </c>
      <c r="D4" s="5" t="s">
        <v>33</v>
      </c>
      <c r="E4" s="5" t="s">
        <v>17</v>
      </c>
      <c r="F4" s="16">
        <f>[1]Main!$C$6*F61</f>
        <v>243.98679999999996</v>
      </c>
      <c r="G4" s="19">
        <f>[1]Main!$C$7</f>
        <v>70.177498999999997</v>
      </c>
      <c r="H4" s="17">
        <f>[1]Main!$C$8*F61</f>
        <v>17122.383413013198</v>
      </c>
      <c r="I4" s="17">
        <f>[1]Main!$C$11*F61</f>
        <v>633.04183</v>
      </c>
      <c r="J4" s="17">
        <f>[1]Main!$C$12*F61</f>
        <v>16489.341583013196</v>
      </c>
      <c r="K4" s="5" t="str">
        <f>[1]Main!$C$28</f>
        <v>FQ124</v>
      </c>
      <c r="L4" s="8">
        <f>[1]Main!$D$28</f>
        <v>45078</v>
      </c>
      <c r="M4" s="26">
        <f>'[1]Financial Model'!$AV$27*F61</f>
        <v>143.35824673117642</v>
      </c>
      <c r="N4" s="31">
        <f>'[1]Financial Model'!$AV$29</f>
        <v>-0.4124344155865135</v>
      </c>
      <c r="O4" s="31">
        <f>'[1]Financial Model'!$AV$23</f>
        <v>0.08</v>
      </c>
      <c r="P4" s="8"/>
      <c r="Q4" s="21">
        <f>[1]Main!$C$33</f>
        <v>26.033092688480593</v>
      </c>
      <c r="R4" s="21">
        <f>[1]Main!$C$34</f>
        <v>15.092387958530161</v>
      </c>
      <c r="S4" s="21">
        <f>[1]Main!$C$35</f>
        <v>14.534398298920234</v>
      </c>
      <c r="T4" s="21">
        <f>[1]Main!$C$33</f>
        <v>26.033092688480593</v>
      </c>
      <c r="U4" s="21">
        <f>[1]Main!$C$37</f>
        <v>-61.630763474608322</v>
      </c>
      <c r="V4" s="8"/>
      <c r="W4" s="23">
        <f>'[1]Financial Model'!$AJ$21*$F$61</f>
        <v>-286.68034000000011</v>
      </c>
      <c r="X4" s="23">
        <f>'[1]Financial Model'!$AI$21*F61</f>
        <v>-254.69877999999997</v>
      </c>
      <c r="Y4" s="23">
        <f>'[1]Financial Model'!$AH$15*F61</f>
        <v>-173.72231999999997</v>
      </c>
      <c r="Z4" s="23"/>
      <c r="AA4" s="23"/>
      <c r="AC4" s="18">
        <f>'[1]Financial Model'!$AJ$29</f>
        <v>0.72796486090775991</v>
      </c>
      <c r="AD4" s="18">
        <f>'[1]Financial Model'!$AJ$30</f>
        <v>-0.26997211924862163</v>
      </c>
      <c r="AE4" s="18">
        <f>'[1]Financial Model'!$AJ$31</f>
        <v>-0.26899317778262372</v>
      </c>
      <c r="AF4" s="18">
        <f>'[1]Financial Model'!$AJ$32</f>
        <v>-3.6440672880145464E-2</v>
      </c>
      <c r="AH4" s="18">
        <f>'[1]Financial Model'!$Z$26</f>
        <v>0.35579787912673444</v>
      </c>
      <c r="AI4" s="18">
        <f>'[1]Financial Model'!$AJ$26</f>
        <v>0.46951985735572488</v>
      </c>
      <c r="AJ4" s="18">
        <f>'[1]Financial Model'!$AI$26</f>
        <v>0.48003319895660423</v>
      </c>
      <c r="AO4" s="34">
        <f>[1]Main!$C$26</f>
        <v>3544</v>
      </c>
      <c r="AP4" s="5">
        <f>[1]Main!$C24</f>
        <v>2007</v>
      </c>
      <c r="AQ4" s="5">
        <f>[1]Main!$C$25</f>
        <v>2017</v>
      </c>
      <c r="AR4" s="5" t="str">
        <f>[1]Main!$C$23</f>
        <v>New York City, NY</v>
      </c>
      <c r="AT4" s="5" t="s">
        <v>47</v>
      </c>
      <c r="AU4" s="5" t="s">
        <v>39</v>
      </c>
    </row>
    <row r="5" spans="1:47" x14ac:dyDescent="0.2">
      <c r="B5" s="7" t="s">
        <v>80</v>
      </c>
      <c r="C5" s="6" t="s">
        <v>81</v>
      </c>
      <c r="D5" s="5" t="s">
        <v>30</v>
      </c>
      <c r="E5" s="5" t="s">
        <v>17</v>
      </c>
      <c r="F5" s="16">
        <f>[2]Main!$C$6*F61</f>
        <v>1.1619999999999999</v>
      </c>
      <c r="G5" s="17">
        <f>[2]Main!$C$7</f>
        <v>66.483192000000003</v>
      </c>
      <c r="H5" s="17">
        <f>[2]Main!$C$8*F61</f>
        <v>77.25346910399999</v>
      </c>
      <c r="I5" s="17">
        <f>[2]Main!$C$11*F61</f>
        <v>9.8122599999999984</v>
      </c>
      <c r="J5" s="17">
        <f>[2]Main!$C$12*F61</f>
        <v>67.441209103999995</v>
      </c>
      <c r="K5" s="5" t="str">
        <f>[2]Main!$C$28</f>
        <v>Q422</v>
      </c>
      <c r="L5" s="8">
        <f>[2]Main!$D$28</f>
        <v>41306</v>
      </c>
      <c r="N5" s="30"/>
      <c r="O5" s="30"/>
      <c r="P5" s="8"/>
      <c r="Q5" s="21">
        <f>[2]Main!$C$34</f>
        <v>-3.0918082009604722</v>
      </c>
      <c r="R5" s="21"/>
      <c r="S5" s="21"/>
      <c r="T5" s="21"/>
      <c r="U5" s="21"/>
      <c r="V5" s="8"/>
      <c r="W5" s="23"/>
      <c r="X5" s="23"/>
      <c r="Y5" s="23"/>
      <c r="Z5" s="23"/>
      <c r="AA5" s="23"/>
      <c r="AC5" s="18">
        <f>'[2]Financial Model'!$K$28</f>
        <v>0.73721202655212803</v>
      </c>
      <c r="AD5" s="18">
        <f>'[2]Financial Model'!$K$29</f>
        <v>-0.99711050370948873</v>
      </c>
      <c r="AE5" s="18">
        <f>'[2]Financial Model'!$K$30</f>
        <v>-1.0185083951581417</v>
      </c>
      <c r="AF5" s="18">
        <f>'[2]Financial Model'!$K$31</f>
        <v>4.2754619025805463E-3</v>
      </c>
      <c r="AH5" s="18">
        <f>'[2]Financial Model'!$K$25</f>
        <v>0.19672897196261663</v>
      </c>
      <c r="AP5" s="5">
        <f>[2]Main!$C$24</f>
        <v>2010</v>
      </c>
      <c r="AQ5" s="5">
        <f>[2]Main!$C$25</f>
        <v>2022</v>
      </c>
      <c r="AR5" s="5" t="str">
        <f>[2]Main!$C$23</f>
        <v>Redwood City, CA</v>
      </c>
      <c r="AT5" s="5" t="s">
        <v>47</v>
      </c>
      <c r="AU5" s="5" t="s">
        <v>39</v>
      </c>
    </row>
    <row r="6" spans="1:47" x14ac:dyDescent="0.2">
      <c r="F6" s="16"/>
      <c r="I6" s="17"/>
      <c r="J6" s="17"/>
      <c r="R6" s="21"/>
      <c r="S6" s="21"/>
      <c r="T6" s="21"/>
      <c r="U6" s="21"/>
      <c r="W6" s="23"/>
      <c r="X6" s="23"/>
      <c r="Y6" s="23"/>
      <c r="Z6" s="23"/>
      <c r="AA6" s="23"/>
      <c r="AU6" s="5"/>
    </row>
    <row r="7" spans="1:47" x14ac:dyDescent="0.2">
      <c r="B7" s="7" t="s">
        <v>14</v>
      </c>
      <c r="C7" s="6" t="s">
        <v>24</v>
      </c>
      <c r="D7" s="5" t="s">
        <v>30</v>
      </c>
      <c r="E7" s="5" t="s">
        <v>17</v>
      </c>
      <c r="F7" s="16">
        <f>[3]Main!$C$6*$F$61</f>
        <v>40.6036</v>
      </c>
      <c r="G7" s="17">
        <f>[3]Main!$C$7</f>
        <v>186.40334899999999</v>
      </c>
      <c r="H7" s="17">
        <f>[3]Main!$C$8*$F$61</f>
        <v>7568.6470214563997</v>
      </c>
      <c r="I7" s="17">
        <f>[3]Main!$C$11*F61</f>
        <v>2439.9559800000002</v>
      </c>
      <c r="J7" s="17">
        <f>[3]Main!$C$12*F61</f>
        <v>5128.691041456399</v>
      </c>
      <c r="K7" s="36" t="str">
        <f>[3]Main!$C$28</f>
        <v>Q123</v>
      </c>
      <c r="L7" s="37">
        <f>[3]Main!$D$28</f>
        <v>39934</v>
      </c>
      <c r="M7" s="26">
        <f>'[3]Financial Model'!$AQ$30*F61</f>
        <v>42.439509994080019</v>
      </c>
      <c r="N7" s="31">
        <f>'[3]Financial Model'!$AQ$32</f>
        <v>4.5215448730654861E-2</v>
      </c>
      <c r="O7" s="31">
        <f>'[3]Financial Model'!$AQ$26</f>
        <v>0.08</v>
      </c>
      <c r="P7" s="8"/>
      <c r="Q7" s="21">
        <f>[3]Main!$C$33</f>
        <v>0.88370677873712089</v>
      </c>
      <c r="R7" s="21">
        <f>[3]Main!$C$34</f>
        <v>2.3041822213698371</v>
      </c>
      <c r="S7" s="21">
        <f>[3]Main!$C$35</f>
        <v>1.5613673993675841</v>
      </c>
      <c r="T7" s="21">
        <f>[3]Main!$C$36</f>
        <v>-6.5483454041765832</v>
      </c>
      <c r="U7" s="21">
        <f>[3]Main!$C$37</f>
        <v>-4.4885151734092084</v>
      </c>
      <c r="V7" s="8"/>
      <c r="W7" s="24">
        <f>'[3]Financial Model'!$AD$18*F61</f>
        <v>-1042.6003499999997</v>
      </c>
      <c r="X7" s="23">
        <f>'[3]Financial Model'!$AC$18*$F$61</f>
        <v>-788.41700000000003</v>
      </c>
      <c r="Y7" s="23">
        <f>'[3]Financial Model'!$AB$18*$F$61</f>
        <v>-407.51256999999981</v>
      </c>
      <c r="Z7" s="23">
        <f>'[3]Financial Model'!$AA$18*$F$61</f>
        <v>-254.86228999999994</v>
      </c>
      <c r="AA7" s="23">
        <f>'[3]Financial Model'!$Z$18*F61</f>
        <v>-101.21767</v>
      </c>
      <c r="AC7" s="18">
        <f>'[3]Financial Model'!$W$25</f>
        <v>0.47005177868427206</v>
      </c>
      <c r="AD7" s="18">
        <f>'[3]Financial Model'!W$26</f>
        <v>-0.26236185677214768</v>
      </c>
      <c r="AE7" s="18">
        <f>'[3]Financial Model'!$W$27</f>
        <v>-0.33990784490603682</v>
      </c>
      <c r="AF7" s="18">
        <f>'[3]Financial Model'!$W$28</f>
        <v>-0.01</v>
      </c>
      <c r="AH7" s="18">
        <f>'[3]Financial Model'!$W$22</f>
        <v>0.14988182045619913</v>
      </c>
      <c r="AI7" s="18">
        <f>'[3]Financial Model'!$AD$22</f>
        <v>0.34642426963666861</v>
      </c>
      <c r="AJ7" s="18">
        <f>'[3]Financial Model'!$AC$22</f>
        <v>0.613053532344634</v>
      </c>
      <c r="AK7" s="18">
        <f>'[3]Financial Model'!$AB$22</f>
        <v>0.55295345483521796</v>
      </c>
      <c r="AL7" s="18">
        <f>'[3]Financial Model'!$AA$22</f>
        <v>0.74515549935622039</v>
      </c>
      <c r="AO7" s="34">
        <f>[3]Main!$C$26</f>
        <v>6766</v>
      </c>
      <c r="AP7" s="5">
        <f>[3]Main!$C$24</f>
        <v>2008</v>
      </c>
      <c r="AQ7" s="5">
        <f>[3]Main!$C$25</f>
        <v>2016</v>
      </c>
      <c r="AR7" s="5" t="str">
        <f>[3]Main!$C$23</f>
        <v>San Francisco, CA</v>
      </c>
      <c r="AT7" s="5" t="s">
        <v>47</v>
      </c>
      <c r="AU7" s="5" t="s">
        <v>43</v>
      </c>
    </row>
    <row r="8" spans="1:47" x14ac:dyDescent="0.2">
      <c r="B8" s="7"/>
      <c r="F8" s="16"/>
      <c r="G8" s="17"/>
      <c r="H8" s="17"/>
      <c r="I8" s="17"/>
      <c r="J8" s="17"/>
      <c r="L8" s="8"/>
      <c r="N8" s="30"/>
      <c r="O8" s="30"/>
      <c r="P8" s="8"/>
      <c r="Q8" s="8"/>
      <c r="R8" s="21"/>
      <c r="S8" s="21"/>
      <c r="T8" s="21"/>
      <c r="U8" s="21"/>
      <c r="V8" s="8"/>
      <c r="W8" s="23"/>
      <c r="X8" s="23"/>
      <c r="Y8" s="23"/>
      <c r="Z8" s="23"/>
      <c r="AA8" s="23"/>
      <c r="AC8" s="18"/>
      <c r="AD8" s="18"/>
      <c r="AE8" s="18"/>
      <c r="AF8" s="18"/>
      <c r="AU8" s="5"/>
    </row>
    <row r="9" spans="1:47" x14ac:dyDescent="0.2">
      <c r="B9" s="1" t="s">
        <v>34</v>
      </c>
      <c r="C9" s="6" t="s">
        <v>35</v>
      </c>
      <c r="D9" s="5" t="s">
        <v>30</v>
      </c>
      <c r="E9" s="5" t="s">
        <v>17</v>
      </c>
      <c r="R9" s="21"/>
      <c r="S9" s="21"/>
      <c r="T9" s="21"/>
      <c r="U9" s="21"/>
      <c r="W9" s="23"/>
      <c r="X9" s="23"/>
      <c r="Y9" s="23"/>
      <c r="Z9" s="23"/>
      <c r="AA9" s="23"/>
      <c r="AT9" s="5" t="s">
        <v>15</v>
      </c>
      <c r="AU9" s="5" t="s">
        <v>44</v>
      </c>
    </row>
    <row r="10" spans="1:47" x14ac:dyDescent="0.2">
      <c r="B10" s="1" t="s">
        <v>41</v>
      </c>
      <c r="C10" s="6" t="s">
        <v>42</v>
      </c>
      <c r="D10" s="5" t="s">
        <v>30</v>
      </c>
      <c r="E10" s="5" t="s">
        <v>17</v>
      </c>
      <c r="W10" s="23"/>
      <c r="X10" s="23"/>
      <c r="Y10" s="23"/>
      <c r="Z10" s="23"/>
      <c r="AA10" s="23"/>
      <c r="AT10" s="5" t="s">
        <v>15</v>
      </c>
      <c r="AU10" s="5" t="s">
        <v>45</v>
      </c>
    </row>
    <row r="11" spans="1:47" x14ac:dyDescent="0.2">
      <c r="B11" s="7" t="s">
        <v>9</v>
      </c>
      <c r="C11" s="6" t="s">
        <v>36</v>
      </c>
      <c r="D11" s="5" t="s">
        <v>31</v>
      </c>
      <c r="E11" s="5" t="s">
        <v>16</v>
      </c>
      <c r="F11" s="16">
        <f>[4]Main!$C$6</f>
        <v>8.6059999999999999</v>
      </c>
      <c r="G11" s="17">
        <f>[4]Main!$C$7</f>
        <v>1018</v>
      </c>
      <c r="H11" s="17">
        <f>[4]Main!$C$8</f>
        <v>8760.9079999999994</v>
      </c>
      <c r="I11" s="17">
        <f>[4]Main!$C$11</f>
        <v>-685</v>
      </c>
      <c r="J11" s="17">
        <f>[4]Main!$C$12</f>
        <v>9445.9079999999994</v>
      </c>
      <c r="K11" s="5" t="str">
        <f>[4]Main!$C$27</f>
        <v>H123</v>
      </c>
      <c r="L11" s="20">
        <f>[4]Main!$D$27</f>
        <v>45063</v>
      </c>
      <c r="M11" s="26">
        <f>'[4]Financial Model'!$AH$22</f>
        <v>8.1283387836295784</v>
      </c>
      <c r="N11" s="31">
        <f>'[4]Financial Model'!$AH$24</f>
        <v>-5.5503278685849589E-2</v>
      </c>
      <c r="O11" s="31">
        <f>'[4]Financial Model'!$AH$18</f>
        <v>0.05</v>
      </c>
      <c r="P11" s="20"/>
      <c r="Q11" s="21">
        <f>[4]Main!$C$34</f>
        <v>6.7081990811638583</v>
      </c>
      <c r="R11" s="21">
        <f>[4]Main!$C$33</f>
        <v>4.1718609523809524</v>
      </c>
      <c r="S11" s="21">
        <f>[4]Main!$C$35</f>
        <v>4.4980514285714284</v>
      </c>
      <c r="T11" s="21">
        <f>[4]Main!$C$32</f>
        <v>43.413815659068383</v>
      </c>
      <c r="U11" s="21">
        <f>[4]Main!$C$36</f>
        <v>46.761920792079202</v>
      </c>
      <c r="V11" s="20"/>
      <c r="W11" s="23">
        <f>'[4]Financial Model'!$V$13</f>
        <v>254</v>
      </c>
      <c r="X11" s="23">
        <f>'[4]Financial Model'!$U$13</f>
        <v>285</v>
      </c>
      <c r="Y11" s="23">
        <f>'[4]Financial Model'!$T$13</f>
        <v>310</v>
      </c>
      <c r="Z11" s="23">
        <f>'[4]Financial Model'!$S$13</f>
        <v>266</v>
      </c>
      <c r="AA11" s="23">
        <f>'[4]Financial Model'!$R$13</f>
        <v>295</v>
      </c>
      <c r="AC11" s="18">
        <f>'[4]Financial Model'!$K$17</f>
        <v>0.93008279668813243</v>
      </c>
      <c r="AD11" s="18">
        <f>'[4]Financial Model'!$K$18</f>
        <v>0.14443422263109476</v>
      </c>
      <c r="AE11" s="18">
        <f>'[4]Financial Model'!$K$19</f>
        <v>9.1996320147194111E-2</v>
      </c>
      <c r="AF11" s="18">
        <f>'[4]Financial Model'!$K$20</f>
        <v>0.2805755395683453</v>
      </c>
      <c r="AH11" s="18">
        <f>'[4]Financial Model'!$K$22</f>
        <v>0.16381156316916479</v>
      </c>
      <c r="AI11" s="18">
        <f>'[4]Financial Model'!$V$22</f>
        <v>5.4712892741061836E-2</v>
      </c>
      <c r="AJ11" s="18">
        <f>'[4]Financial Model'!$U$22</f>
        <v>-2.9952706253284278E-2</v>
      </c>
      <c r="AK11" s="18">
        <f>'[4]Financial Model'!$T$22</f>
        <v>-1.7045454545454586E-2</v>
      </c>
      <c r="AL11" s="18">
        <f>'[4]Financial Model'!$S$22</f>
        <v>4.8754062838569867E-2</v>
      </c>
      <c r="AO11" s="34">
        <f>[4]Main!$C$26</f>
        <v>11228</v>
      </c>
      <c r="AP11" s="5">
        <f>[4]Main!$C$24</f>
        <v>1981</v>
      </c>
      <c r="AQ11" s="5">
        <f>[4]Main!$C$25</f>
        <v>1989</v>
      </c>
      <c r="AR11" s="5" t="str">
        <f>[4]Main!$C$23</f>
        <v>Newcastle, UK</v>
      </c>
      <c r="AT11" s="5" t="s">
        <v>15</v>
      </c>
      <c r="AU11" s="5" t="s">
        <v>46</v>
      </c>
    </row>
    <row r="12" spans="1:47" x14ac:dyDescent="0.2">
      <c r="B12" s="7"/>
      <c r="F12" s="16"/>
      <c r="W12" s="22"/>
      <c r="AU12" s="5"/>
    </row>
    <row r="13" spans="1:47" x14ac:dyDescent="0.2">
      <c r="B13" s="1" t="s">
        <v>76</v>
      </c>
      <c r="C13" s="6" t="s">
        <v>77</v>
      </c>
      <c r="D13" s="5" t="s">
        <v>33</v>
      </c>
      <c r="E13" s="5" t="s">
        <v>17</v>
      </c>
      <c r="W13" s="22"/>
      <c r="AP13" s="5">
        <v>2002</v>
      </c>
      <c r="AQ13" s="5">
        <v>2015</v>
      </c>
      <c r="AR13" s="5" t="str">
        <f>[3]Main!$C$23</f>
        <v>San Francisco, CA</v>
      </c>
      <c r="AT13" s="5" t="s">
        <v>78</v>
      </c>
      <c r="AU13" s="5" t="s">
        <v>79</v>
      </c>
    </row>
    <row r="14" spans="1:47" x14ac:dyDescent="0.2">
      <c r="W14" s="22"/>
    </row>
    <row r="15" spans="1:47" x14ac:dyDescent="0.2">
      <c r="B15" s="1" t="s">
        <v>48</v>
      </c>
      <c r="C15" s="6" t="s">
        <v>49</v>
      </c>
      <c r="D15" s="5" t="s">
        <v>30</v>
      </c>
      <c r="E15" s="5" t="s">
        <v>17</v>
      </c>
      <c r="W15" s="22"/>
      <c r="AT15" s="5" t="s">
        <v>50</v>
      </c>
      <c r="AU15" s="5" t="s">
        <v>51</v>
      </c>
    </row>
    <row r="16" spans="1:47" x14ac:dyDescent="0.2">
      <c r="B16" s="1" t="s">
        <v>63</v>
      </c>
      <c r="C16" s="6" t="s">
        <v>64</v>
      </c>
      <c r="D16" s="5" t="s">
        <v>33</v>
      </c>
      <c r="E16" s="5" t="s">
        <v>17</v>
      </c>
      <c r="W16" s="22"/>
      <c r="AT16" s="5" t="s">
        <v>50</v>
      </c>
      <c r="AU16" s="5" t="s">
        <v>65</v>
      </c>
    </row>
    <row r="17" spans="2:47" x14ac:dyDescent="0.2">
      <c r="W17" s="22"/>
    </row>
    <row r="18" spans="2:47" x14ac:dyDescent="0.2">
      <c r="W18" s="22"/>
    </row>
    <row r="19" spans="2:47" x14ac:dyDescent="0.2">
      <c r="B19" s="7" t="s">
        <v>57</v>
      </c>
      <c r="C19" s="6" t="s">
        <v>59</v>
      </c>
      <c r="D19" s="5" t="s">
        <v>30</v>
      </c>
      <c r="E19" s="5" t="s">
        <v>17</v>
      </c>
      <c r="F19" s="17">
        <f>[5]Main!$C$6*F61</f>
        <v>24.908300000000001</v>
      </c>
      <c r="G19" s="17">
        <f>[5]Main!$C$7</f>
        <v>612.68899999999996</v>
      </c>
      <c r="H19" s="17">
        <f>[5]Main!$C$8*F61</f>
        <v>15261.041418700001</v>
      </c>
      <c r="I19" s="17">
        <f>[5]Main!$C$11*F61</f>
        <v>1676.9552399999998</v>
      </c>
      <c r="J19" s="17">
        <f>[5]Main!$C$12*F61</f>
        <v>13584.086178700001</v>
      </c>
      <c r="K19" s="5" t="str">
        <f>[5]Main!$G$11</f>
        <v>Q223</v>
      </c>
      <c r="L19" s="8">
        <f>[5]Main!$H$11</f>
        <v>40026</v>
      </c>
      <c r="M19" s="26">
        <f>'[5]Financial Model'!$AT$26</f>
        <v>61.849835417286634</v>
      </c>
      <c r="N19" s="31">
        <f>'[5]Financial Model'!$AT$28</f>
        <v>1.0609741891798277</v>
      </c>
      <c r="O19" s="31">
        <f>'[5]Financial Model'!$AT$22</f>
        <v>0.09</v>
      </c>
      <c r="Q19" s="21">
        <f>[5]Main!$G$16</f>
        <v>111.9780565773442</v>
      </c>
      <c r="R19" s="21">
        <f>[5]Main!$G$17</f>
        <v>7.5578091811933561</v>
      </c>
      <c r="S19" s="21">
        <f>[5]Main!$G$19</f>
        <v>6.7273214469950737</v>
      </c>
      <c r="T19" s="21">
        <f>[5]Main!$G$18</f>
        <v>-15.801046113854976</v>
      </c>
      <c r="W19" s="23">
        <f>'[5]Financial Model'!$AA$18*F61</f>
        <v>-417.89669999999995</v>
      </c>
      <c r="X19" s="24">
        <f>'[5]Financial Model'!$Z$18*F61</f>
        <v>-216.47727999999992</v>
      </c>
      <c r="Y19" s="24">
        <f>'[5]Financial Model'!$Y$18*F61</f>
        <v>0</v>
      </c>
      <c r="Z19" s="22" t="s">
        <v>139</v>
      </c>
      <c r="AA19" s="22" t="s">
        <v>139</v>
      </c>
      <c r="AC19" s="18">
        <f>'[5]Financial Model'!$O$22</f>
        <v>0.76830336433994972</v>
      </c>
      <c r="AD19" s="18">
        <f>'[5]Financial Model'!$O$23</f>
        <v>-0.44228222124563565</v>
      </c>
      <c r="AE19" s="18">
        <f>'[5]Financial Model'!$O$24</f>
        <v>-0.41191801557655194</v>
      </c>
      <c r="AF19" s="18">
        <f>'[5]Financial Model'!$O$25</f>
        <v>-2.7152817244081922E-3</v>
      </c>
      <c r="AH19" s="18">
        <f>'[5]Financial Model'!$O$28</f>
        <v>0.22007543741412761</v>
      </c>
      <c r="AI19" s="18">
        <f>'[5]Financial Model'!$AA$28</f>
        <v>1.0772942519902369</v>
      </c>
      <c r="AJ19" s="18">
        <f>'[5]Financial Model'!$Z$28</f>
        <v>0</v>
      </c>
      <c r="AK19" s="18" t="s">
        <v>139</v>
      </c>
      <c r="AL19" s="18" t="s">
        <v>139</v>
      </c>
      <c r="AM19" s="18" t="s">
        <v>139</v>
      </c>
      <c r="AO19" s="34">
        <f>[5]Main!$G$10</f>
        <v>2128</v>
      </c>
      <c r="AP19" s="5">
        <f>[5]Main!$G$8</f>
        <v>2004</v>
      </c>
      <c r="AQ19" s="5">
        <f>[5]Main!$G$7</f>
        <v>2021</v>
      </c>
      <c r="AR19" s="5" t="str">
        <f>[5]Main!$G$6</f>
        <v>San Mateo, CA</v>
      </c>
      <c r="AT19" s="5" t="s">
        <v>60</v>
      </c>
      <c r="AU19" s="5" t="s">
        <v>62</v>
      </c>
    </row>
    <row r="20" spans="2:47" x14ac:dyDescent="0.2">
      <c r="B20" s="7" t="s">
        <v>56</v>
      </c>
      <c r="C20" s="6" t="s">
        <v>58</v>
      </c>
      <c r="D20" s="5" t="s">
        <v>30</v>
      </c>
      <c r="E20" s="5" t="s">
        <v>17</v>
      </c>
      <c r="F20" s="17">
        <f>[6]Main!$C$6*F61</f>
        <v>27.7469</v>
      </c>
      <c r="G20" s="17">
        <f>[6]Main!$C$7</f>
        <v>296.01300300000003</v>
      </c>
      <c r="H20" s="17">
        <f>[6]Main!$C$8*F61</f>
        <v>8213.4431929407001</v>
      </c>
      <c r="I20" s="19">
        <f>[6]Main!$C$11*F61</f>
        <v>-436.42229999999995</v>
      </c>
      <c r="J20" s="17">
        <f>[6]Main!$C$12*F61</f>
        <v>8649.8654929407003</v>
      </c>
      <c r="K20" s="25" t="str">
        <f>[6]Main!$C$26</f>
        <v>Q122</v>
      </c>
      <c r="L20" s="25">
        <f>[6]Main!$D$26</f>
        <v>0</v>
      </c>
      <c r="W20" s="22"/>
      <c r="AT20" s="5" t="s">
        <v>60</v>
      </c>
      <c r="AU20" s="5" t="s">
        <v>61</v>
      </c>
    </row>
    <row r="21" spans="2:47" x14ac:dyDescent="0.2">
      <c r="W21" s="22"/>
    </row>
    <row r="22" spans="2:47" x14ac:dyDescent="0.2">
      <c r="B22" s="7" t="s">
        <v>87</v>
      </c>
      <c r="C22" s="6" t="s">
        <v>88</v>
      </c>
      <c r="D22" s="5" t="s">
        <v>30</v>
      </c>
      <c r="E22" s="5" t="s">
        <v>17</v>
      </c>
      <c r="F22" s="16">
        <f>[7]Main!$C$6*$F$61</f>
        <v>47.558999999999997</v>
      </c>
      <c r="G22" s="17">
        <f>[7]Main!$C$7</f>
        <v>1276.884726</v>
      </c>
      <c r="H22" s="17">
        <f>[7]Main!$C$8*F61</f>
        <v>60727.360683833998</v>
      </c>
      <c r="I22" s="17">
        <f>[7]Main!$C$11*F61</f>
        <v>3277.6699999999996</v>
      </c>
      <c r="J22" s="17">
        <f>[7]Main!$C$12*F61</f>
        <v>57449.690683833993</v>
      </c>
      <c r="K22" s="36" t="str">
        <f>[7]Main!$C$28</f>
        <v>Q123</v>
      </c>
      <c r="L22" s="37">
        <f>[7]Main!$D$28</f>
        <v>38108</v>
      </c>
      <c r="M22" s="26">
        <f>'[7]Financial Model'!$AQ$28</f>
        <v>27.384105716043681</v>
      </c>
      <c r="N22" s="31">
        <f>'[7]Financial Model'!$AQ$30</f>
        <v>-0.522092395880564</v>
      </c>
      <c r="O22" s="31">
        <f>'[7]Financial Model'!$AQ$24</f>
        <v>7.0000000000000007E-2</v>
      </c>
      <c r="Q22" s="21">
        <f>[7]Main!$C$33</f>
        <v>8.6514715383469305</v>
      </c>
      <c r="R22" s="21">
        <f>[7]Main!$C$34</f>
        <v>12.392023767288633</v>
      </c>
      <c r="S22" s="21">
        <f>[7]Main!$C$35</f>
        <v>11.723182505558293</v>
      </c>
      <c r="T22" s="21">
        <f>[7]Main!$C$36</f>
        <v>-37.814244475197256</v>
      </c>
      <c r="U22" s="21">
        <f>[7]Main!$C$37</f>
        <v>-36.08766106527078</v>
      </c>
      <c r="W22" s="24">
        <f>'[7]Financial Model'!$AD$20*F61</f>
        <v>-2872.1469399999992</v>
      </c>
      <c r="X22" s="24">
        <f>'[7]Financial Model'!$AC$20*F61</f>
        <v>2419.1669699999998</v>
      </c>
      <c r="AC22" s="18">
        <f>'[7]Financial Model'!$W$29</f>
        <v>0.46</v>
      </c>
      <c r="AD22" s="18">
        <f>'[7]Financial Model'!$W$32</f>
        <v>-0.12798408488063662</v>
      </c>
      <c r="AE22" s="18">
        <f>'[7]Financial Model'!$W$33</f>
        <v>4.5092838196286469E-2</v>
      </c>
      <c r="AF22" s="18">
        <f>'[7]Financial Model'!$W$34</f>
        <v>0.10526315789473684</v>
      </c>
      <c r="AH22" s="18">
        <f>'[7]Financial Model'!$W$24</f>
        <v>0.28000000000000003</v>
      </c>
      <c r="AI22" s="18">
        <f>'[7]Financial Model'!$AD$24</f>
        <v>0.21423218764853047</v>
      </c>
      <c r="AJ22" s="18">
        <f>'[7]Financial Model'!$AC$24</f>
        <v>0.57428577182862139</v>
      </c>
      <c r="AO22" s="34">
        <f>[7]Main!$C$26</f>
        <v>11600</v>
      </c>
      <c r="AP22" s="5">
        <f>[7]Main!$C$24</f>
        <v>2004</v>
      </c>
      <c r="AQ22" s="5">
        <f>[7]Main!$C$25</f>
        <v>2015</v>
      </c>
      <c r="AR22" s="5" t="str">
        <f>[7]Main!$C$23</f>
        <v>Ottowa, Canada</v>
      </c>
      <c r="AT22" s="5" t="s">
        <v>84</v>
      </c>
      <c r="AU22" s="5" t="s">
        <v>142</v>
      </c>
    </row>
    <row r="23" spans="2:47" x14ac:dyDescent="0.2">
      <c r="B23" s="7" t="s">
        <v>82</v>
      </c>
      <c r="C23" s="6" t="s">
        <v>85</v>
      </c>
      <c r="D23" s="5" t="s">
        <v>33</v>
      </c>
      <c r="E23" s="5" t="s">
        <v>17</v>
      </c>
      <c r="F23" s="16">
        <f>[8]Main!$C$6*F61</f>
        <v>37.640499999999996</v>
      </c>
      <c r="G23" s="19">
        <f>[8]Main!$C$7</f>
        <v>541</v>
      </c>
      <c r="H23" s="17">
        <f>[8]Main!$C$8*F61</f>
        <v>20363.5105</v>
      </c>
      <c r="I23" s="17">
        <f>[8]Main!$C$11*F61</f>
        <v>-3396.3599999999997</v>
      </c>
      <c r="J23" s="17">
        <f>[8]Main!$C$12*F61</f>
        <v>23759.870500000001</v>
      </c>
      <c r="K23" s="5" t="str">
        <f>[8]Main!$C$28</f>
        <v>Q422</v>
      </c>
      <c r="L23" s="8">
        <f>[8]Main!$D$28</f>
        <v>44593</v>
      </c>
      <c r="M23" s="26">
        <f>'[8]Financial Model'!$AW$29*$F$61</f>
        <v>44.140737621104712</v>
      </c>
      <c r="N23" s="31">
        <f>'[8]Financial Model'!$AW$31</f>
        <v>0.17269264810788143</v>
      </c>
      <c r="O23" s="31">
        <f>'[8]Financial Model'!$AW$25</f>
        <v>0.09</v>
      </c>
      <c r="P23" s="8"/>
      <c r="Q23" s="21">
        <f>[8]Main!$C$33</f>
        <v>5.071005480208119</v>
      </c>
      <c r="R23" s="21">
        <f>[8]Main!$C$34</f>
        <v>2.4787179228126894</v>
      </c>
      <c r="S23" s="21">
        <f>[8]Main!$C$35</f>
        <v>2.8921347747019603</v>
      </c>
      <c r="T23" s="21">
        <f>[8]Main!$C$36</f>
        <v>-385.92410461281213</v>
      </c>
      <c r="U23" s="21">
        <f>[8]Main!$C$37</f>
        <v>1022.3696428571429</v>
      </c>
      <c r="V23" s="8"/>
      <c r="W23" s="24">
        <f>'[8]Financial Model'!$AJ$20*F61</f>
        <v>-1053.0625</v>
      </c>
      <c r="X23" s="24">
        <f>'[8]Financial Model'!$AE$20*F61</f>
        <v>-1118.01</v>
      </c>
      <c r="Y23" s="24">
        <f>'[8]Financial Model'!$AD$20*F61</f>
        <v>6030.78</v>
      </c>
      <c r="Z23" s="24">
        <f>'[8]Financial Model'!$AC$20*F61</f>
        <v>1431.75</v>
      </c>
      <c r="AA23" s="24">
        <f>'[8]Financial Model'!$AC$20*G61</f>
        <v>2078.3132530120483</v>
      </c>
      <c r="AC23" s="18">
        <f>'[8]Financial Model'!$Z$27</f>
        <v>0.72868525896414338</v>
      </c>
      <c r="AD23" s="18">
        <f>'[8]Financial Model'!$Z$28</f>
        <v>0.22519920318725101</v>
      </c>
      <c r="AE23" s="18">
        <f>'[8]Financial Model'!$Z$29</f>
        <v>0.26782868525896414</v>
      </c>
      <c r="AF23" s="18">
        <f>'[8]Financial Model'!$Z$30</f>
        <v>0.19053361471208924</v>
      </c>
      <c r="AH23" s="18">
        <f>'[8]Financial Model'!$Z$24</f>
        <v>-3.9418293149636408E-2</v>
      </c>
      <c r="AI23" s="18">
        <f>'[8]Financial Model'!$AJ$24</f>
        <v>-5.9980806142034604E-2</v>
      </c>
      <c r="AJ23" s="18">
        <f>'[8]Financial Model'!$AI$24</f>
        <v>-2.7349948660505885E-2</v>
      </c>
      <c r="AK23" s="18">
        <f>'[8]Financial Model'!$AH$24</f>
        <v>0.17018022938285093</v>
      </c>
      <c r="AL23" s="18">
        <f>'[8]Financial Model'!$AG$24</f>
        <v>-0.14805509026614549</v>
      </c>
      <c r="AM23" s="18">
        <f>'[8]Financial Model'!$AF$24</f>
        <v>8.2502266545784186E-2</v>
      </c>
      <c r="AO23" s="34">
        <f>[8]Main!$C$26</f>
        <v>11600</v>
      </c>
      <c r="AP23" s="5">
        <f>[8]Main!$C$24</f>
        <v>1995</v>
      </c>
      <c r="AQ23" s="5">
        <f>[8]Main!$C$25</f>
        <v>1998</v>
      </c>
      <c r="AR23" s="5" t="str">
        <f>[8]Main!$C$23</f>
        <v>San Jose, CA</v>
      </c>
      <c r="AT23" s="5" t="s">
        <v>84</v>
      </c>
      <c r="AU23" s="5" t="s">
        <v>86</v>
      </c>
    </row>
    <row r="24" spans="2:47" x14ac:dyDescent="0.2">
      <c r="B24" s="1" t="s">
        <v>83</v>
      </c>
      <c r="C24" s="6" t="s">
        <v>138</v>
      </c>
      <c r="D24" s="5" t="s">
        <v>33</v>
      </c>
      <c r="E24" s="5" t="s">
        <v>17</v>
      </c>
      <c r="W24" s="22"/>
      <c r="AT24" s="5" t="s">
        <v>84</v>
      </c>
      <c r="AU24" s="5" t="s">
        <v>118</v>
      </c>
    </row>
    <row r="25" spans="2:47" x14ac:dyDescent="0.2">
      <c r="B25" s="1" t="s">
        <v>89</v>
      </c>
      <c r="C25" s="6" t="s">
        <v>90</v>
      </c>
      <c r="D25" s="5" t="s">
        <v>33</v>
      </c>
      <c r="E25" s="5" t="s">
        <v>17</v>
      </c>
      <c r="W25" s="22"/>
      <c r="AT25" s="5" t="s">
        <v>84</v>
      </c>
      <c r="AU25" s="5"/>
    </row>
    <row r="26" spans="2:47" x14ac:dyDescent="0.2">
      <c r="B26" s="1" t="s">
        <v>91</v>
      </c>
      <c r="C26" s="6" t="s">
        <v>92</v>
      </c>
      <c r="D26" s="5" t="s">
        <v>30</v>
      </c>
      <c r="W26" s="22"/>
      <c r="AT26" s="5" t="s">
        <v>84</v>
      </c>
      <c r="AU26" s="5"/>
    </row>
    <row r="27" spans="2:47" x14ac:dyDescent="0.2">
      <c r="B27" s="1" t="s">
        <v>93</v>
      </c>
      <c r="C27" s="6" t="s">
        <v>94</v>
      </c>
      <c r="D27" s="5" t="s">
        <v>33</v>
      </c>
      <c r="W27" s="22"/>
      <c r="AU27" s="5"/>
    </row>
    <row r="28" spans="2:47" x14ac:dyDescent="0.2">
      <c r="W28" s="22"/>
    </row>
    <row r="29" spans="2:47" x14ac:dyDescent="0.2">
      <c r="W29" s="22"/>
    </row>
    <row r="30" spans="2:47" x14ac:dyDescent="0.2">
      <c r="B30" s="1" t="s">
        <v>66</v>
      </c>
      <c r="C30" s="6" t="s">
        <v>67</v>
      </c>
      <c r="D30" s="5" t="s">
        <v>31</v>
      </c>
      <c r="E30" s="5" t="s">
        <v>16</v>
      </c>
      <c r="W30" s="22"/>
      <c r="AT30" s="5" t="s">
        <v>70</v>
      </c>
    </row>
    <row r="31" spans="2:47" x14ac:dyDescent="0.2">
      <c r="B31" s="1" t="s">
        <v>68</v>
      </c>
      <c r="C31" s="6" t="s">
        <v>69</v>
      </c>
      <c r="D31" s="5" t="s">
        <v>33</v>
      </c>
      <c r="E31" s="5" t="s">
        <v>17</v>
      </c>
      <c r="W31" s="22"/>
      <c r="AT31" s="5" t="s">
        <v>70</v>
      </c>
    </row>
    <row r="32" spans="2:47" x14ac:dyDescent="0.2">
      <c r="W32" s="22"/>
    </row>
    <row r="33" spans="2:47" x14ac:dyDescent="0.2">
      <c r="W33" s="22"/>
    </row>
    <row r="34" spans="2:47" x14ac:dyDescent="0.2">
      <c r="B34" s="1" t="s">
        <v>106</v>
      </c>
      <c r="C34" s="6" t="s">
        <v>107</v>
      </c>
      <c r="D34" s="5" t="s">
        <v>30</v>
      </c>
      <c r="W34" s="22"/>
      <c r="AT34" s="5" t="s">
        <v>84</v>
      </c>
      <c r="AU34" s="5" t="s">
        <v>112</v>
      </c>
    </row>
    <row r="35" spans="2:47" x14ac:dyDescent="0.2">
      <c r="B35" s="1" t="s">
        <v>108</v>
      </c>
      <c r="C35" s="6" t="s">
        <v>109</v>
      </c>
      <c r="D35" s="5" t="s">
        <v>31</v>
      </c>
      <c r="E35" s="5" t="s">
        <v>16</v>
      </c>
      <c r="U35" s="5" t="s">
        <v>119</v>
      </c>
      <c r="W35" s="22"/>
      <c r="AT35" s="5" t="s">
        <v>84</v>
      </c>
      <c r="AU35" s="5" t="s">
        <v>112</v>
      </c>
    </row>
    <row r="36" spans="2:47" x14ac:dyDescent="0.2">
      <c r="B36" s="1" t="s">
        <v>110</v>
      </c>
      <c r="C36" s="6" t="s">
        <v>111</v>
      </c>
      <c r="D36" s="5" t="s">
        <v>30</v>
      </c>
      <c r="W36" s="22"/>
      <c r="AT36" s="5" t="s">
        <v>84</v>
      </c>
      <c r="AU36" s="5" t="s">
        <v>112</v>
      </c>
    </row>
    <row r="37" spans="2:47" x14ac:dyDescent="0.2">
      <c r="W37" s="22"/>
    </row>
    <row r="38" spans="2:47" x14ac:dyDescent="0.2">
      <c r="W38" s="22"/>
    </row>
    <row r="39" spans="2:47" x14ac:dyDescent="0.2">
      <c r="B39" s="1" t="s">
        <v>113</v>
      </c>
      <c r="C39" s="6" t="s">
        <v>114</v>
      </c>
      <c r="D39" s="5" t="s">
        <v>31</v>
      </c>
      <c r="E39" s="5" t="s">
        <v>16</v>
      </c>
      <c r="F39" s="1">
        <v>1.1599999999999999</v>
      </c>
      <c r="G39" s="19">
        <v>416.24</v>
      </c>
      <c r="H39" s="17">
        <f>G39*F39</f>
        <v>482.83839999999998</v>
      </c>
      <c r="W39" s="22"/>
      <c r="AP39" s="5">
        <v>2007</v>
      </c>
      <c r="AQ39" s="5">
        <v>2021</v>
      </c>
      <c r="AR39" s="5" t="s">
        <v>117</v>
      </c>
      <c r="AT39" s="5" t="s">
        <v>116</v>
      </c>
      <c r="AU39" s="5" t="s">
        <v>115</v>
      </c>
    </row>
    <row r="40" spans="2:47" x14ac:dyDescent="0.2">
      <c r="G40" s="19"/>
      <c r="H40" s="17"/>
      <c r="W40" s="22"/>
      <c r="AU40" s="5"/>
    </row>
    <row r="41" spans="2:47" x14ac:dyDescent="0.2">
      <c r="G41" s="19"/>
      <c r="H41" s="17"/>
      <c r="W41" s="22"/>
      <c r="AU41" s="5"/>
    </row>
    <row r="42" spans="2:47" x14ac:dyDescent="0.2">
      <c r="B42" s="1" t="s">
        <v>121</v>
      </c>
      <c r="C42" s="6" t="s">
        <v>123</v>
      </c>
      <c r="D42" s="5" t="s">
        <v>33</v>
      </c>
      <c r="E42" s="5" t="s">
        <v>17</v>
      </c>
      <c r="F42" s="16">
        <f>332.82*F61</f>
        <v>276.24059999999997</v>
      </c>
      <c r="G42" s="19">
        <v>445.02</v>
      </c>
      <c r="H42" s="17">
        <f>G42*F42</f>
        <v>122932.59181199998</v>
      </c>
      <c r="W42" s="22"/>
      <c r="AT42" s="5" t="s">
        <v>126</v>
      </c>
      <c r="AU42" s="5" t="s">
        <v>124</v>
      </c>
    </row>
    <row r="43" spans="2:47" x14ac:dyDescent="0.2">
      <c r="B43" s="1" t="s">
        <v>120</v>
      </c>
      <c r="C43" s="6" t="s">
        <v>122</v>
      </c>
      <c r="D43" s="5" t="s">
        <v>30</v>
      </c>
      <c r="E43" s="5" t="s">
        <v>17</v>
      </c>
      <c r="F43" s="16">
        <f>92.06*F61</f>
        <v>76.409800000000004</v>
      </c>
      <c r="G43" s="19">
        <v>193.13</v>
      </c>
      <c r="H43" s="17">
        <f>G43*F43</f>
        <v>14757.024674</v>
      </c>
      <c r="W43" s="22"/>
      <c r="AT43" s="5" t="s">
        <v>126</v>
      </c>
      <c r="AU43" s="5" t="s">
        <v>125</v>
      </c>
    </row>
    <row r="44" spans="2:47" x14ac:dyDescent="0.2">
      <c r="B44" s="1" t="s">
        <v>133</v>
      </c>
      <c r="C44" s="6" t="s">
        <v>134</v>
      </c>
      <c r="D44" s="5" t="s">
        <v>135</v>
      </c>
      <c r="E44" s="5" t="s">
        <v>16</v>
      </c>
      <c r="F44" s="16">
        <v>3.9950000000000001</v>
      </c>
      <c r="G44" s="19">
        <v>16.3</v>
      </c>
      <c r="H44" s="17">
        <f>G44*F44</f>
        <v>65.118500000000012</v>
      </c>
      <c r="W44" s="22"/>
      <c r="AT44" s="5" t="s">
        <v>136</v>
      </c>
      <c r="AU44" s="5" t="s">
        <v>137</v>
      </c>
    </row>
    <row r="45" spans="2:47" x14ac:dyDescent="0.2">
      <c r="G45" s="19"/>
      <c r="H45" s="17"/>
      <c r="W45" s="22"/>
      <c r="AU45" s="5"/>
    </row>
    <row r="46" spans="2:47" x14ac:dyDescent="0.2">
      <c r="B46" s="7" t="s">
        <v>162</v>
      </c>
      <c r="C46" s="6" t="s">
        <v>163</v>
      </c>
      <c r="D46" s="5" t="s">
        <v>33</v>
      </c>
      <c r="E46" s="5" t="s">
        <v>17</v>
      </c>
      <c r="F46" s="16">
        <f>[9]Main!$C$6*F61</f>
        <v>56.913099999999993</v>
      </c>
      <c r="G46" s="19">
        <f>[9]Main!$C$7</f>
        <v>293.836386</v>
      </c>
      <c r="H46" s="17">
        <f>[9]Main!$C$8*F61</f>
        <v>16723.139620056598</v>
      </c>
      <c r="I46" s="17">
        <f>[9]Main!$C$11*F61</f>
        <v>4492.51278</v>
      </c>
      <c r="J46" s="17">
        <f>[9]Main!$C$12*F61</f>
        <v>12230.626840056597</v>
      </c>
      <c r="K46" s="8" t="str">
        <f>[9]Main!$C$29</f>
        <v>Q422</v>
      </c>
      <c r="L46" s="8">
        <f>[9]Main!$D$29</f>
        <v>37681</v>
      </c>
      <c r="Q46" s="21">
        <f>[9]Main!$C$34</f>
        <v>2.9780786109979251</v>
      </c>
      <c r="T46" s="21">
        <f>[9]Main!$C$37</f>
        <v>178.2237520954381</v>
      </c>
      <c r="W46" s="24">
        <f>'[9]Financial Model'!$AD$16*F61</f>
        <v>86.080130000000082</v>
      </c>
      <c r="X46" s="24">
        <f>'[9]Financial Model'!$AC$16*F61</f>
        <v>1141.7803699999995</v>
      </c>
      <c r="Y46" s="24">
        <f>'[9]Financial Model'!$AB$16*F61</f>
        <v>558.02228000000002</v>
      </c>
      <c r="AC46" s="18">
        <f>'[9]Financial Model'!$AD$23</f>
        <v>0.74949669471153846</v>
      </c>
      <c r="AD46" s="18">
        <f>'[9]Financial Model'!$AD$24</f>
        <v>5.5868708114801886E-2</v>
      </c>
      <c r="AE46" s="18">
        <f>'[9]Financial Model'!$AD$25</f>
        <v>2.3608455346736619E-2</v>
      </c>
      <c r="AF46" s="18">
        <f>'[9]Financial Model'!$AD$26</f>
        <v>0.58395112245061676</v>
      </c>
      <c r="AI46" s="18">
        <f>'[9]Financial Model'!$AD$20</f>
        <v>7.1489200617386395E-2</v>
      </c>
      <c r="AJ46" s="18">
        <f>'[9]Financial Model'!$AC$20</f>
        <v>0.54632023921236117</v>
      </c>
      <c r="AO46" s="34">
        <f>[9]Main!$C$27</f>
        <v>8484</v>
      </c>
      <c r="AP46" s="5">
        <f>[9]Main!$C$24</f>
        <v>2011</v>
      </c>
      <c r="AQ46" s="5">
        <f>[9]Main!$C$25</f>
        <v>2019</v>
      </c>
      <c r="AR46" s="5" t="str">
        <f>[9]Main!$C$23</f>
        <v>San Jose, CA</v>
      </c>
      <c r="AT46" s="5" t="s">
        <v>164</v>
      </c>
      <c r="AU46" s="5" t="s">
        <v>165</v>
      </c>
    </row>
    <row r="47" spans="2:47" x14ac:dyDescent="0.2">
      <c r="G47" s="19"/>
      <c r="H47" s="17"/>
      <c r="W47" s="22"/>
      <c r="AU47" s="5"/>
    </row>
    <row r="48" spans="2:47" x14ac:dyDescent="0.2">
      <c r="B48" s="1" t="s">
        <v>130</v>
      </c>
      <c r="C48" s="6" t="s">
        <v>128</v>
      </c>
      <c r="D48" s="5" t="s">
        <v>135</v>
      </c>
      <c r="G48" s="19"/>
      <c r="H48" s="17"/>
      <c r="W48" s="22"/>
      <c r="AU48" s="5"/>
    </row>
    <row r="49" spans="2:47" x14ac:dyDescent="0.2">
      <c r="B49" s="1" t="s">
        <v>131</v>
      </c>
      <c r="C49" s="6" t="s">
        <v>127</v>
      </c>
      <c r="D49" s="5" t="s">
        <v>31</v>
      </c>
      <c r="G49" s="19"/>
      <c r="H49" s="17"/>
      <c r="W49" s="22"/>
      <c r="AU49" s="5"/>
    </row>
    <row r="50" spans="2:47" x14ac:dyDescent="0.2">
      <c r="B50" s="1" t="s">
        <v>132</v>
      </c>
      <c r="C50" s="6" t="s">
        <v>129</v>
      </c>
      <c r="D50" s="5" t="s">
        <v>31</v>
      </c>
      <c r="G50" s="19"/>
      <c r="H50" s="17"/>
      <c r="W50" s="22"/>
      <c r="AU50" s="5"/>
    </row>
    <row r="51" spans="2:47" x14ac:dyDescent="0.2">
      <c r="G51" s="19"/>
      <c r="H51" s="17"/>
      <c r="W51" s="22"/>
      <c r="AU51" s="5"/>
    </row>
    <row r="52" spans="2:47" x14ac:dyDescent="0.2">
      <c r="G52" s="19"/>
      <c r="H52" s="17"/>
      <c r="W52" s="22"/>
      <c r="AU52" s="5"/>
    </row>
    <row r="53" spans="2:47" x14ac:dyDescent="0.2">
      <c r="G53" s="19"/>
      <c r="H53" s="17"/>
      <c r="W53" s="22"/>
      <c r="AU53" s="5"/>
    </row>
    <row r="54" spans="2:47" x14ac:dyDescent="0.2">
      <c r="G54" s="19"/>
      <c r="H54" s="17"/>
      <c r="W54" s="22"/>
      <c r="AU54" s="5"/>
    </row>
    <row r="55" spans="2:47" x14ac:dyDescent="0.2">
      <c r="B55" s="7" t="s">
        <v>150</v>
      </c>
      <c r="C55" s="6" t="s">
        <v>154</v>
      </c>
      <c r="D55" s="5" t="s">
        <v>33</v>
      </c>
      <c r="E55" s="5" t="s">
        <v>17</v>
      </c>
      <c r="F55" s="16">
        <f>[10]Main!$C$6*$F$61</f>
        <v>213.21039999999999</v>
      </c>
      <c r="G55" s="33">
        <f>[10]Main!$C$7</f>
        <v>7440</v>
      </c>
      <c r="H55" s="33">
        <f>[10]Main!$C$12*$F$61</f>
        <v>1586285.3759999999</v>
      </c>
      <c r="I55" s="33">
        <f>[10]Main!$C$11*$F$61</f>
        <v>0</v>
      </c>
      <c r="J55" s="33">
        <f>[10]Main!$C$12*$F$61</f>
        <v>1586285.3759999999</v>
      </c>
      <c r="K55" s="5">
        <f>[10]Main!$C$29</f>
        <v>0</v>
      </c>
      <c r="L55" s="5">
        <f>[10]Main!$D$29</f>
        <v>0</v>
      </c>
      <c r="W55" s="22"/>
      <c r="AP55" s="5">
        <f>[10]Main!$C$24</f>
        <v>1975</v>
      </c>
      <c r="AQ55" s="5">
        <f>[10]Main!$C$25</f>
        <v>1986</v>
      </c>
      <c r="AR55" s="5" t="str">
        <f>[10]Main!$C$23</f>
        <v>Redmond, WA</v>
      </c>
      <c r="AT55" s="5" t="s">
        <v>156</v>
      </c>
      <c r="AU55" s="5" t="s">
        <v>155</v>
      </c>
    </row>
    <row r="56" spans="2:47" x14ac:dyDescent="0.2">
      <c r="B56" s="7" t="s">
        <v>151</v>
      </c>
      <c r="C56" s="6" t="s">
        <v>160</v>
      </c>
      <c r="D56" s="5" t="s">
        <v>33</v>
      </c>
      <c r="E56" s="5" t="s">
        <v>17</v>
      </c>
      <c r="F56" s="16">
        <f>[11]Main!$C$6*$F$61</f>
        <v>79.231799999999993</v>
      </c>
      <c r="G56" s="33">
        <f>[11]Main!$C$7</f>
        <v>13523</v>
      </c>
      <c r="H56" s="33">
        <f>[11]Main!$C$8*$F$61</f>
        <v>1071451.6313999998</v>
      </c>
      <c r="I56" s="33">
        <f>[11]Main!$C$11*$F$61</f>
        <v>0</v>
      </c>
      <c r="J56" s="33">
        <f>[11]Main!$C$12*$F$61</f>
        <v>1071451.6313999998</v>
      </c>
      <c r="K56" s="5">
        <f>[11]Main!$C$28</f>
        <v>0</v>
      </c>
      <c r="L56" s="5">
        <f>[11]Main!$D$28</f>
        <v>0</v>
      </c>
      <c r="W56" s="22"/>
      <c r="AP56" s="5">
        <f>[11]Main!$C$24</f>
        <v>1998</v>
      </c>
      <c r="AQ56" s="5">
        <f>[11]Main!$C$25</f>
        <v>2004</v>
      </c>
      <c r="AR56" s="5" t="str">
        <f>[11]Main!$C$23</f>
        <v>Mountain View, CA</v>
      </c>
      <c r="AT56" s="5" t="s">
        <v>156</v>
      </c>
      <c r="AU56" s="5" t="s">
        <v>158</v>
      </c>
    </row>
    <row r="57" spans="2:47" x14ac:dyDescent="0.2">
      <c r="B57" s="1" t="s">
        <v>152</v>
      </c>
      <c r="D57" s="5" t="s">
        <v>33</v>
      </c>
      <c r="E57" s="5" t="s">
        <v>17</v>
      </c>
      <c r="AT57" s="5" t="s">
        <v>116</v>
      </c>
      <c r="AU57" s="5" t="s">
        <v>157</v>
      </c>
    </row>
    <row r="58" spans="2:47" x14ac:dyDescent="0.2">
      <c r="B58" s="1" t="s">
        <v>153</v>
      </c>
      <c r="D58" s="5" t="s">
        <v>33</v>
      </c>
      <c r="E58" s="5" t="s">
        <v>17</v>
      </c>
      <c r="AT58" s="5" t="s">
        <v>156</v>
      </c>
      <c r="AU58" s="5" t="s">
        <v>159</v>
      </c>
    </row>
    <row r="60" spans="2:47" x14ac:dyDescent="0.2">
      <c r="E60" s="38" t="s">
        <v>25</v>
      </c>
      <c r="F60" s="39"/>
      <c r="G60" s="9" t="s">
        <v>26</v>
      </c>
    </row>
    <row r="61" spans="2:47" x14ac:dyDescent="0.2">
      <c r="E61" s="10" t="s">
        <v>27</v>
      </c>
      <c r="F61" s="11">
        <v>0.83</v>
      </c>
      <c r="G61" s="12">
        <f>1/F61</f>
        <v>1.2048192771084338</v>
      </c>
    </row>
    <row r="62" spans="2:47" x14ac:dyDescent="0.2">
      <c r="E62" s="13" t="s">
        <v>28</v>
      </c>
      <c r="F62" s="14">
        <v>0.87</v>
      </c>
      <c r="G62" s="15">
        <f>1/F62</f>
        <v>1.1494252873563218</v>
      </c>
    </row>
  </sheetData>
  <mergeCells count="3">
    <mergeCell ref="E60:F60"/>
    <mergeCell ref="F1:J1"/>
    <mergeCell ref="W1:AA1"/>
  </mergeCells>
  <hyperlinks>
    <hyperlink ref="B7" r:id="rId1" xr:uid="{3A7AD427-356A-4438-8466-A299ED0C08D2}"/>
    <hyperlink ref="B11" r:id="rId2" xr:uid="{1CE3F47D-3D30-470A-966F-AA684282F9ED}"/>
    <hyperlink ref="B4" r:id="rId3" xr:uid="{6DFD8629-A4A2-4A11-B5F1-5FDD02B4DC40}"/>
    <hyperlink ref="B19" r:id="rId4" xr:uid="{2D896F8C-26D2-4CA9-8601-44232CD47DF4}"/>
    <hyperlink ref="B5" r:id="rId5" xr:uid="{3673F69E-DE49-452E-9A7F-9067CB704A93}"/>
    <hyperlink ref="B23" r:id="rId6" xr:uid="{21F4A07B-A91C-4255-B949-9908C8EAC551}"/>
    <hyperlink ref="B20" r:id="rId7" xr:uid="{B9C2E740-5539-4983-8CC4-F329408A4445}"/>
    <hyperlink ref="B22" r:id="rId8" xr:uid="{03436A82-476B-4BF2-A855-FEC5F745CF98}"/>
    <hyperlink ref="B55" r:id="rId9" xr:uid="{46DC7469-9CFC-4610-A22B-3D4E075DFC99}"/>
    <hyperlink ref="B56" r:id="rId10" xr:uid="{1F04985A-EB8E-4ED3-BC5F-B6E427A61566}"/>
    <hyperlink ref="B46" r:id="rId11" xr:uid="{C2513205-805A-4E29-899C-EDFC3E7F9BF4}"/>
  </hyperlinks>
  <pageMargins left="0.7" right="0.7" top="0.75" bottom="0.75" header="0.3" footer="0.3"/>
  <pageSetup paperSize="256" orientation="portrait" horizontalDpi="203" verticalDpi="203" r:id="rId12"/>
  <ignoredErrors>
    <ignoredError sqref="I55" formula="1"/>
  </ignoredError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01D97B-8BB0-4FE5-A0B0-49C57E74A2A8}">
  <dimension ref="A2:M6"/>
  <sheetViews>
    <sheetView workbookViewId="0">
      <pane xSplit="2" ySplit="2" topLeftCell="C3" activePane="bottomRight" state="frozen"/>
      <selection pane="topRight" activeCell="C1" sqref="C1"/>
      <selection pane="bottomLeft" activeCell="A3" sqref="A3"/>
      <selection pane="bottomRight" activeCell="C45" sqref="C45"/>
    </sheetView>
  </sheetViews>
  <sheetFormatPr defaultColWidth="9.140625" defaultRowHeight="12.75" x14ac:dyDescent="0.2"/>
  <cols>
    <col min="1" max="1" width="4.140625" style="1" customWidth="1"/>
    <col min="2" max="2" width="9.140625" style="1"/>
    <col min="3" max="3" width="21" style="1" bestFit="1" customWidth="1"/>
    <col min="4" max="8" width="9.140625" style="1"/>
    <col min="9" max="9" width="11" style="1" bestFit="1" customWidth="1"/>
    <col min="10" max="10" width="16.28515625" style="1" bestFit="1" customWidth="1"/>
    <col min="11" max="11" width="37.28515625" style="1" bestFit="1" customWidth="1"/>
    <col min="12" max="12" width="11.42578125" style="5" bestFit="1" customWidth="1"/>
    <col min="13" max="13" width="11" style="5" bestFit="1" customWidth="1"/>
    <col min="14" max="16384" width="9.140625" style="1"/>
  </cols>
  <sheetData>
    <row r="2" spans="1:13" s="2" customFormat="1" x14ac:dyDescent="0.2">
      <c r="A2" s="1"/>
      <c r="B2" s="2" t="s">
        <v>0</v>
      </c>
      <c r="C2" s="4" t="s">
        <v>1</v>
      </c>
      <c r="E2" s="4" t="s">
        <v>12</v>
      </c>
      <c r="F2" s="4" t="s">
        <v>10</v>
      </c>
      <c r="G2" s="4" t="s">
        <v>11</v>
      </c>
      <c r="I2" s="4" t="s">
        <v>38</v>
      </c>
      <c r="J2" s="4" t="s">
        <v>40</v>
      </c>
      <c r="K2" s="4" t="s">
        <v>13</v>
      </c>
      <c r="L2" s="4" t="s">
        <v>73</v>
      </c>
      <c r="M2" s="4" t="s">
        <v>72</v>
      </c>
    </row>
    <row r="4" spans="1:13" x14ac:dyDescent="0.2">
      <c r="B4" s="1" t="s">
        <v>52</v>
      </c>
      <c r="C4" s="6" t="s">
        <v>53</v>
      </c>
      <c r="E4" s="5"/>
      <c r="F4" s="5"/>
      <c r="G4" s="5"/>
      <c r="I4" s="5" t="s">
        <v>54</v>
      </c>
      <c r="J4" s="5" t="s">
        <v>55</v>
      </c>
      <c r="K4" s="1" t="s">
        <v>71</v>
      </c>
      <c r="L4" s="5" t="s">
        <v>75</v>
      </c>
      <c r="M4" s="5" t="s">
        <v>74</v>
      </c>
    </row>
    <row r="5" spans="1:13" x14ac:dyDescent="0.2">
      <c r="C5" s="5"/>
      <c r="D5" s="5"/>
    </row>
    <row r="6" spans="1:13" x14ac:dyDescent="0.2">
      <c r="C6" s="5"/>
      <c r="D6" s="5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Screener</vt:lpstr>
      <vt:lpstr>Main</vt:lpstr>
      <vt:lpstr>M&amp;A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</dc:creator>
  <cp:lastModifiedBy>me</cp:lastModifiedBy>
  <dcterms:created xsi:type="dcterms:W3CDTF">2022-12-01T12:05:23Z</dcterms:created>
  <dcterms:modified xsi:type="dcterms:W3CDTF">2023-08-25T10:30:02Z</dcterms:modified>
</cp:coreProperties>
</file>