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AF4ADD2-3E39-4C77-9929-EA8F8703A00E}" xr6:coauthVersionLast="36" xr6:coauthVersionMax="47" xr10:uidLastSave="{00000000-0000-0000-0000-000000000000}"/>
  <bookViews>
    <workbookView xWindow="0" yWindow="495" windowWidth="33600" windowHeight="18840" activeTab="2" xr2:uid="{00000000-000D-0000-FFFF-FFFF00000000}"/>
  </bookViews>
  <sheets>
    <sheet name="Industry Screening" sheetId="4" r:id="rId1"/>
    <sheet name="Industry Overview" sheetId="1" r:id="rId2"/>
    <sheet name="Main" sheetId="5" r:id="rId3"/>
    <sheet name="Sector Events" sheetId="6" r:id="rId4"/>
    <sheet name="888 Holdings" sheetId="2" r:id="rId5"/>
    <sheet name="Flutter Entertainment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uri="GoogleSheetsCustomDataVersion1">
      <go:sheetsCustomData xmlns:go="http://customooxmlschemas.google.com/" r:id="rId13" roundtripDataSignature="AMtx7mgZKYjwp8EgtXx1Ncgr/S2SrJbEng=="/>
    </ext>
  </extLst>
</workbook>
</file>

<file path=xl/calcChain.xml><?xml version="1.0" encoding="utf-8"?>
<calcChain xmlns="http://schemas.openxmlformats.org/spreadsheetml/2006/main">
  <c r="H17" i="5" l="1"/>
  <c r="H16" i="5"/>
  <c r="F7" i="5" l="1"/>
  <c r="N5" i="5" l="1"/>
  <c r="M5" i="5"/>
  <c r="T5" i="5"/>
  <c r="S5" i="5"/>
  <c r="R5" i="5"/>
  <c r="O5" i="5" l="1"/>
  <c r="I5" i="5" l="1"/>
  <c r="H5" i="5"/>
  <c r="G5" i="5"/>
  <c r="F5" i="5"/>
  <c r="I6" i="5"/>
  <c r="H6" i="5"/>
  <c r="G6" i="5"/>
  <c r="F6" i="5"/>
  <c r="P5" i="5" l="1"/>
  <c r="M3" i="5"/>
  <c r="N3" i="5"/>
  <c r="T3" i="5"/>
  <c r="S3" i="5"/>
  <c r="R3" i="5"/>
  <c r="Q3" i="5"/>
  <c r="P3" i="5"/>
  <c r="O3" i="5"/>
  <c r="F3" i="5"/>
  <c r="T8" i="5"/>
  <c r="Q5" i="5" l="1"/>
  <c r="G3" i="5"/>
  <c r="H3" i="5"/>
  <c r="I3" i="5" l="1"/>
  <c r="Q4" i="5"/>
  <c r="Q7" i="5" l="1"/>
  <c r="Q8" i="5" l="1"/>
  <c r="N8" i="5"/>
  <c r="S8" i="5"/>
  <c r="O8" i="5"/>
  <c r="R8" i="5" l="1"/>
  <c r="P8" i="5"/>
  <c r="M8" i="5"/>
  <c r="I8" i="5"/>
  <c r="L8" i="5" s="1"/>
  <c r="H8" i="5"/>
  <c r="G8" i="5"/>
  <c r="F8" i="5"/>
  <c r="T7" i="5"/>
  <c r="S7" i="5"/>
  <c r="R7" i="5"/>
  <c r="P7" i="5"/>
  <c r="O7" i="5"/>
  <c r="N7" i="5"/>
  <c r="M7" i="5"/>
  <c r="H7" i="5"/>
  <c r="S4" i="5"/>
  <c r="R4" i="5"/>
  <c r="P4" i="5"/>
  <c r="O4" i="5"/>
  <c r="N4" i="5"/>
  <c r="M4" i="5"/>
  <c r="I4" i="5"/>
  <c r="H4" i="5"/>
  <c r="G4" i="5"/>
  <c r="F4" i="5"/>
  <c r="K4" i="5" l="1"/>
  <c r="L4" i="5"/>
  <c r="J8" i="1" l="1"/>
  <c r="I8" i="1" l="1"/>
  <c r="I7" i="2"/>
  <c r="K8" i="1"/>
  <c r="K5" i="1" l="1"/>
  <c r="J5" i="1"/>
  <c r="L5" i="1" s="1"/>
  <c r="K9" i="1"/>
  <c r="J9" i="1"/>
  <c r="K7" i="1"/>
  <c r="J7" i="1"/>
  <c r="L7" i="1" l="1"/>
  <c r="L9" i="1"/>
  <c r="K6" i="1"/>
  <c r="J6" i="1"/>
  <c r="L8" i="1"/>
  <c r="I6" i="1"/>
  <c r="I7" i="1"/>
  <c r="M7" i="1" s="1"/>
  <c r="I9" i="1"/>
  <c r="M9" i="1" s="1"/>
  <c r="I10" i="1"/>
  <c r="I11" i="1"/>
  <c r="I12" i="1"/>
  <c r="I13" i="1"/>
  <c r="I5" i="1"/>
  <c r="M5" i="1" s="1"/>
  <c r="M7" i="2"/>
  <c r="L7" i="2"/>
  <c r="K7" i="2"/>
  <c r="J7" i="2"/>
  <c r="M8" i="1" l="1"/>
  <c r="M6" i="1"/>
  <c r="L6" i="1"/>
  <c r="G7" i="5" l="1"/>
  <c r="I7" i="5" l="1"/>
  <c r="K7" i="5" l="1"/>
  <c r="L7" i="5"/>
</calcChain>
</file>

<file path=xl/sharedStrings.xml><?xml version="1.0" encoding="utf-8"?>
<sst xmlns="http://schemas.openxmlformats.org/spreadsheetml/2006/main" count="309" uniqueCount="218">
  <si>
    <t>LSE Gambling Companies</t>
  </si>
  <si>
    <t>Ticker</t>
  </si>
  <si>
    <t>Company Name</t>
  </si>
  <si>
    <t>Description</t>
  </si>
  <si>
    <t>SO (M)</t>
  </si>
  <si>
    <t>MC (M)</t>
  </si>
  <si>
    <t>Cash (M)</t>
  </si>
  <si>
    <t>Debt (M)</t>
  </si>
  <si>
    <t>EV</t>
  </si>
  <si>
    <t>FLTR</t>
  </si>
  <si>
    <t>Flutter Entertainment Plc</t>
  </si>
  <si>
    <t>Betfair, Paddy Power, PokerStars, Sky Bet &amp; more</t>
  </si>
  <si>
    <t>ENT</t>
  </si>
  <si>
    <t>Entain Plc</t>
  </si>
  <si>
    <t>bwin, Coral, Ladbrokes, PartyPoker &amp; Sportingbet | Formerly GVC Holdings</t>
  </si>
  <si>
    <t>888 Holdings Plc</t>
  </si>
  <si>
    <t>William Hill, SI Sportsbook, 888casino, 888poker, 888sport, several bingo sites</t>
  </si>
  <si>
    <t>PTEC</t>
  </si>
  <si>
    <t>Playtech Plc</t>
  </si>
  <si>
    <t>Gambling software developer (Software/Tech stock?)</t>
  </si>
  <si>
    <t>RNK</t>
  </si>
  <si>
    <t>Rank Group Plc</t>
  </si>
  <si>
    <t>Mecca Bingo &amp; Grosvenor Casinos</t>
  </si>
  <si>
    <t>(GBP Millions)</t>
  </si>
  <si>
    <t>Management</t>
  </si>
  <si>
    <t>Total Revenue</t>
  </si>
  <si>
    <t>Chairman</t>
  </si>
  <si>
    <t>Lord Jon Mendelsohn</t>
  </si>
  <si>
    <t>Revenue YoY</t>
  </si>
  <si>
    <t>-</t>
  </si>
  <si>
    <t>CEO</t>
  </si>
  <si>
    <t>Mr. Itai Pazner</t>
  </si>
  <si>
    <t>CFO</t>
  </si>
  <si>
    <t>Mr. Yariv Dafna</t>
  </si>
  <si>
    <t>COO</t>
  </si>
  <si>
    <t>Ms. Naama Kushnir</t>
  </si>
  <si>
    <t>Notes</t>
  </si>
  <si>
    <t>Includes all technology, real estate &amp; talent at William Hill</t>
  </si>
  <si>
    <t>(Excludes US William Hill which is owned by Caesars)</t>
  </si>
  <si>
    <t>2021 revenue warning</t>
  </si>
  <si>
    <t>Following 888 2020FY results company warned it expects</t>
  </si>
  <si>
    <t>tighter regulation to knock-off £50-70m in 2021 revenues</t>
  </si>
  <si>
    <t>50% revenue growth in 2020</t>
  </si>
  <si>
    <t>Company cites increased Gambling activity during</t>
  </si>
  <si>
    <t xml:space="preserve"> 2020 COVID-19 lockdowns</t>
  </si>
  <si>
    <t>Loss in revenue 2018</t>
  </si>
  <si>
    <t xml:space="preserve">Fined record £7.8m by Gambling Commission in August 2017 </t>
  </si>
  <si>
    <t>Founded in 1997, first listed on LSE in 2005. Based in Gibraltar</t>
  </si>
  <si>
    <t>William Hill Takeover</t>
  </si>
  <si>
    <t>Mr. Jeremy Jackson</t>
  </si>
  <si>
    <t>Mr. Johnathan Hill</t>
  </si>
  <si>
    <t>Mr. Gary McGann</t>
  </si>
  <si>
    <t>Note Heading</t>
  </si>
  <si>
    <t>Founded in XXXX, first listed on LSE in XXXX. Based in XXX</t>
  </si>
  <si>
    <t>Sector Events</t>
  </si>
  <si>
    <t>UK Govt. completed review of 2005 Gambling Act in early 2021</t>
  </si>
  <si>
    <t>GBX54.00</t>
  </si>
  <si>
    <t>1.320k</t>
  </si>
  <si>
    <t>N/A</t>
  </si>
  <si>
    <t>$15.02M</t>
  </si>
  <si>
    <t>Catalyst Media Group plc</t>
  </si>
  <si>
    <t>CMX</t>
  </si>
  <si>
    <t>GBX3.355</t>
  </si>
  <si>
    <t>639.622k</t>
  </si>
  <si>
    <t>$696.000k</t>
  </si>
  <si>
    <t>$17.96M</t>
  </si>
  <si>
    <t>Webis Holdings plc</t>
  </si>
  <si>
    <t>WEB</t>
  </si>
  <si>
    <t>GBX379.00</t>
  </si>
  <si>
    <t>11.255k</t>
  </si>
  <si>
    <t>£14.112M</t>
  </si>
  <si>
    <t>$48.67M</t>
  </si>
  <si>
    <t>Best of the Best PLC</t>
  </si>
  <si>
    <t>BOTB</t>
  </si>
  <si>
    <t>GBX36.895</t>
  </si>
  <si>
    <t>69.843k</t>
  </si>
  <si>
    <t>$50.48M</t>
  </si>
  <si>
    <t>Sportech Plc</t>
  </si>
  <si>
    <t>SPO</t>
  </si>
  <si>
    <t>GBX26.80</t>
  </si>
  <si>
    <t>291.440k</t>
  </si>
  <si>
    <t>£756.403k</t>
  </si>
  <si>
    <t>$105.44M</t>
  </si>
  <si>
    <t>Gaming Realms plc</t>
  </si>
  <si>
    <t>GMR</t>
  </si>
  <si>
    <t>GBX153.20</t>
  </si>
  <si>
    <t>240.853k</t>
  </si>
  <si>
    <t>$975.10M</t>
  </si>
  <si>
    <t>GBX252.60</t>
  </si>
  <si>
    <t>837.749k</t>
  </si>
  <si>
    <t>$146.400M</t>
  </si>
  <si>
    <t>$1.29B</t>
  </si>
  <si>
    <t>GBX671.00</t>
  </si>
  <si>
    <t>1.532M</t>
  </si>
  <si>
    <t>€187.085M</t>
  </si>
  <si>
    <t>$2.79B</t>
  </si>
  <si>
    <t>GBX1,650.00</t>
  </si>
  <si>
    <t>1.513M</t>
  </si>
  <si>
    <t>£630.200M</t>
  </si>
  <si>
    <t>$13.56B</t>
  </si>
  <si>
    <t>Entain PLC</t>
  </si>
  <si>
    <t>GBX10,530.00</t>
  </si>
  <si>
    <t>452.647k</t>
  </si>
  <si>
    <t>£1.101B</t>
  </si>
  <si>
    <t>$25.85B</t>
  </si>
  <si>
    <t>Performance today</t>
  </si>
  <si>
    <t>Price</t>
  </si>
  <si>
    <t>Earnings date</t>
  </si>
  <si>
    <t>Institutional ownership</t>
  </si>
  <si>
    <t>Average volume</t>
  </si>
  <si>
    <t>Debt/Equity</t>
  </si>
  <si>
    <t>EV/EBITDA</t>
  </si>
  <si>
    <t>P/E</t>
  </si>
  <si>
    <t>EBITDA</t>
  </si>
  <si>
    <t>Market cap</t>
  </si>
  <si>
    <t>Company</t>
  </si>
  <si>
    <t>Market</t>
  </si>
  <si>
    <t>MAIN</t>
  </si>
  <si>
    <t>AIM</t>
  </si>
  <si>
    <t>Gaming Realms Plc</t>
  </si>
  <si>
    <t>TODO: https://en.wikipedia.org/wiki/Sportech</t>
  </si>
  <si>
    <t>https://wallmine.com/screener?d=d&amp;e%5B%5D=LSE&amp;fo=i%5B%5D%2Ce%5B%5D&amp;i%5B%5D=224338&amp;o=m&amp;r=o</t>
  </si>
  <si>
    <t>Column1</t>
  </si>
  <si>
    <t>TODO: https://en.everybodywiki.com/Gaming_Realms</t>
  </si>
  <si>
    <t>Sporttech Plc</t>
  </si>
  <si>
    <t>TODO: https://www.webisholdingsplc.com/</t>
  </si>
  <si>
    <t>Webis Holdings Plc</t>
  </si>
  <si>
    <t>Catalyst Media Group Plc</t>
  </si>
  <si>
    <t>TODO: https://www.cmg-plc.com/</t>
  </si>
  <si>
    <t>Price (GBX)</t>
  </si>
  <si>
    <t>Small Caps</t>
  </si>
  <si>
    <t>Expecting WH takeover to be complete in Q2 2022</t>
  </si>
  <si>
    <t>Company History</t>
  </si>
  <si>
    <t>LAST UPDATED</t>
  </si>
  <si>
    <t>Appears to have dragged sector stocks in UK down with it</t>
  </si>
  <si>
    <t>ENT have had £28 p/s bid by DraftKings but withdrawn 26/10/2021</t>
  </si>
  <si>
    <t>DraftKings (NASDAQ: DKNG) published Q421 results 18th Feb, stock dropped 17% due to adjusted EBITDA loss &amp; macro market woes</t>
  </si>
  <si>
    <t>USDGBP</t>
  </si>
  <si>
    <t>Variables</t>
  </si>
  <si>
    <t>Net Cash (M)</t>
  </si>
  <si>
    <t>EURGBP</t>
  </si>
  <si>
    <t>CUR</t>
  </si>
  <si>
    <t>€</t>
  </si>
  <si>
    <t>$</t>
  </si>
  <si>
    <t>£</t>
  </si>
  <si>
    <t xml:space="preserve">Processing acquisition of William Hill Intl. (non-US) </t>
  </si>
  <si>
    <t>2022 Fine by UK Gambling Commission</t>
  </si>
  <si>
    <t>and money laundering failings</t>
  </si>
  <si>
    <t xml:space="preserve">£9.4m fine after investigation revealed social responsibility </t>
  </si>
  <si>
    <t>888 also received official warning &amp; will undergo auditing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</si>
  <si>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</si>
  <si>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</si>
  <si>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</si>
  <si>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</si>
  <si>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Ontario, Canada legalises iGaming to start operating from April 2nd</t>
  </si>
  <si>
    <t>UK Govt. to release white paper on findings later in 2021 (delayed until May 2022)</t>
  </si>
  <si>
    <t>(USD Millions)</t>
  </si>
  <si>
    <t>888 Holdings Launch 'Made to Play' global brand</t>
  </si>
  <si>
    <t>For the first time 888 launch 'master brand' to unite 888casino,</t>
  </si>
  <si>
    <t>888sport &amp; 888poker under 'Made to Play' brand</t>
  </si>
  <si>
    <t>Strategic investment to launch 888 brand in Africa</t>
  </si>
  <si>
    <t>In March 2022 888 has launched a ploy to break into Africa</t>
  </si>
  <si>
    <t>Joined with 5 industry veterans to launch 888Africa</t>
  </si>
  <si>
    <t>TODO:</t>
  </si>
  <si>
    <t>Statistica UK gambling stats</t>
  </si>
  <si>
    <t>Currency</t>
  </si>
  <si>
    <t>Share Price</t>
  </si>
  <si>
    <t>MCAP</t>
  </si>
  <si>
    <t>Net Cash</t>
  </si>
  <si>
    <t>GM%</t>
  </si>
  <si>
    <t>LSE</t>
  </si>
  <si>
    <t>2021 E</t>
  </si>
  <si>
    <t>2021 EV/E</t>
  </si>
  <si>
    <t>2021 RevG</t>
  </si>
  <si>
    <t>2020 RevG</t>
  </si>
  <si>
    <t>2019 RevG</t>
  </si>
  <si>
    <t>2020 E</t>
  </si>
  <si>
    <t>2020 EV/E</t>
  </si>
  <si>
    <t>OM%</t>
  </si>
  <si>
    <t>Normalised to Pound Sterling (GBP)</t>
  </si>
  <si>
    <t>FY21</t>
  </si>
  <si>
    <t>Update</t>
  </si>
  <si>
    <t>NM%</t>
  </si>
  <si>
    <t>Mecca Bingo &amp; Grosvenor Casinos. Founded in 1937</t>
  </si>
  <si>
    <t>H122</t>
  </si>
  <si>
    <t>HQ</t>
  </si>
  <si>
    <t>Gibraltar</t>
  </si>
  <si>
    <t>UK</t>
  </si>
  <si>
    <t xml:space="preserve"> </t>
  </si>
  <si>
    <t>Ireland</t>
  </si>
  <si>
    <t>Founded</t>
  </si>
  <si>
    <t>Isle of Man</t>
  </si>
  <si>
    <t>$DKNG</t>
  </si>
  <si>
    <t>DraftKings Inc.</t>
  </si>
  <si>
    <t>NASDAQ</t>
  </si>
  <si>
    <t>Boston, US</t>
  </si>
  <si>
    <t xml:space="preserve">Fantasy sports/sportsbook, </t>
  </si>
  <si>
    <t>Q122</t>
  </si>
  <si>
    <t>Scientific Games Racing, Littlewoods Casino/Poker, Partnership with 888sport</t>
  </si>
  <si>
    <t>WatchAndWager, CALEXPO (California Horse Racing)</t>
  </si>
  <si>
    <t xml:space="preserve">20.54% stake in Sports Information Services </t>
  </si>
  <si>
    <t>Creates &amp; publishes real money &amp; social games for mobile</t>
  </si>
  <si>
    <t>$MGM</t>
  </si>
  <si>
    <t>$PENN</t>
  </si>
  <si>
    <t>$CZR</t>
  </si>
  <si>
    <t>MGM Resorts International</t>
  </si>
  <si>
    <t>Penn National Gaming</t>
  </si>
  <si>
    <t>Caesars</t>
  </si>
  <si>
    <t>Inverse</t>
  </si>
  <si>
    <t>Casinos, racetracks based in WY, PN. + 44 facilities in US &amp; CA (Hollywood Casino)</t>
  </si>
  <si>
    <t>Hotel &amp; Casino operating more than 50 properties</t>
  </si>
  <si>
    <t>Hospitality &amp; entertainment, the largest casino operator on The Strip</t>
  </si>
  <si>
    <t>Date</t>
  </si>
  <si>
    <t>Entain (£ENT) shares dive 10% [FTSE100 biggest faller] as they report online trade is flattening following cost of living crisis but despite post-COVID boom keeping pace</t>
  </si>
  <si>
    <t>UK Government review of 2005 Gambling Act</t>
  </si>
  <si>
    <t>Maximum stakes of £2-5 for online casinos, ban on free bets/vip for heavy losers, New ombudsman, Gambling commission given new powers &amp; more funding</t>
  </si>
  <si>
    <t>Online gambling revenues could fall as much as £700m if all proposed goes ahead, Analysts suggest this could have a £40m impact on 888</t>
  </si>
  <si>
    <t>Sector Key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</si>
</sst>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;[Red]\-&quot;£&quot;#,##0"/>
    <numFmt numFmtId="164" formatCode="&quot;£&quot;#,##0.00_);[Red]\(&quot;£&quot;#,##0.00\)"/>
    <numFmt numFmtId="165" formatCode="d/m/yyyy"/>
    <numFmt numFmtId="166" formatCode="0.0%"/>
    <numFmt numFmtId="167" formatCode="#,##0.0"/>
    <numFmt numFmtId="168" formatCode="&quot;£&quot;#,##0.0;[Red]\-&quot;£&quot;#,##0.0"/>
    <numFmt numFmtId="169" formatCode="0.0\x"/>
  </numFmts>
  <fonts count="3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434066"/>
      <name val="Arial"/>
      <family val="2"/>
    </font>
    <font>
      <b/>
      <sz val="11"/>
      <color rgb="FF47B877"/>
      <name val="Arial"/>
      <family val="2"/>
    </font>
    <font>
      <b/>
      <sz val="11"/>
      <color rgb="FFDC3855"/>
      <name val="Arial"/>
      <family val="2"/>
    </font>
    <font>
      <b/>
      <sz val="11"/>
      <color rgb="FF434066"/>
      <name val="Arial"/>
      <family val="2"/>
    </font>
    <font>
      <sz val="11"/>
      <color theme="1"/>
      <name val="Calibri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5" fillId="4" borderId="20" applyNumberFormat="0" applyAlignment="0" applyProtection="0"/>
    <xf numFmtId="0" fontId="14" fillId="5" borderId="21" applyNumberFormat="0" applyFont="0" applyAlignment="0" applyProtection="0"/>
    <xf numFmtId="0" fontId="5" fillId="6" borderId="0" applyNumberFormat="0" applyBorder="0" applyAlignment="0" applyProtection="0"/>
    <xf numFmtId="0" fontId="5" fillId="0" borderId="10"/>
    <xf numFmtId="0" fontId="16" fillId="0" borderId="10" applyNumberFormat="0" applyFill="0" applyBorder="0" applyAlignment="0" applyProtection="0"/>
    <xf numFmtId="9" fontId="30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6" fillId="0" borderId="0" xfId="0" applyFont="1" applyAlignment="1"/>
    <xf numFmtId="0" fontId="10" fillId="0" borderId="0" xfId="0" applyFont="1"/>
    <xf numFmtId="0" fontId="7" fillId="0" borderId="0" xfId="0" applyFont="1"/>
    <xf numFmtId="0" fontId="6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0" fillId="3" borderId="12" xfId="0" applyFont="1" applyFill="1" applyBorder="1" applyAlignment="1"/>
    <xf numFmtId="0" fontId="6" fillId="3" borderId="13" xfId="0" applyFont="1" applyFill="1" applyBorder="1" applyAlignment="1"/>
    <xf numFmtId="0" fontId="6" fillId="3" borderId="14" xfId="0" applyFont="1" applyFill="1" applyBorder="1" applyAlignment="1"/>
    <xf numFmtId="0" fontId="6" fillId="3" borderId="15" xfId="0" applyFont="1" applyFill="1" applyBorder="1" applyAlignment="1"/>
    <xf numFmtId="0" fontId="6" fillId="3" borderId="10" xfId="0" applyFont="1" applyFill="1" applyBorder="1" applyAlignment="1"/>
    <xf numFmtId="0" fontId="6" fillId="3" borderId="16" xfId="0" applyFont="1" applyFill="1" applyBorder="1" applyAlignment="1"/>
    <xf numFmtId="0" fontId="6" fillId="3" borderId="17" xfId="0" applyFont="1" applyFill="1" applyBorder="1" applyAlignment="1"/>
    <xf numFmtId="0" fontId="6" fillId="3" borderId="18" xfId="0" applyFont="1" applyFill="1" applyBorder="1" applyAlignment="1"/>
    <xf numFmtId="0" fontId="6" fillId="3" borderId="19" xfId="0" applyFont="1" applyFill="1" applyBorder="1" applyAlignment="1"/>
    <xf numFmtId="0" fontId="12" fillId="0" borderId="0" xfId="0" applyFont="1"/>
    <xf numFmtId="165" fontId="10" fillId="0" borderId="0" xfId="0" applyNumberFormat="1" applyFont="1"/>
    <xf numFmtId="0" fontId="7" fillId="0" borderId="1" xfId="0" applyFont="1" applyBorder="1"/>
    <xf numFmtId="0" fontId="6" fillId="0" borderId="2" xfId="0" applyFont="1" applyBorder="1"/>
    <xf numFmtId="0" fontId="6" fillId="2" borderId="3" xfId="0" applyFont="1" applyFill="1" applyBorder="1"/>
    <xf numFmtId="0" fontId="6" fillId="2" borderId="4" xfId="0" applyFont="1" applyFill="1" applyBorder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0" fontId="6" fillId="2" borderId="5" xfId="0" applyFont="1" applyFill="1" applyBorder="1"/>
    <xf numFmtId="0" fontId="6" fillId="2" borderId="6" xfId="0" applyFont="1" applyFill="1" applyBorder="1"/>
    <xf numFmtId="0" fontId="7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10" fillId="0" borderId="0" xfId="0" applyFont="1" applyAlignment="1"/>
    <xf numFmtId="0" fontId="10" fillId="2" borderId="3" xfId="0" applyFont="1" applyFill="1" applyBorder="1"/>
    <xf numFmtId="0" fontId="6" fillId="2" borderId="10" xfId="0" applyFont="1" applyFill="1" applyBorder="1"/>
    <xf numFmtId="0" fontId="6" fillId="2" borderId="3" xfId="0" applyFont="1" applyFill="1" applyBorder="1" applyAlignment="1">
      <alignment horizontal="left"/>
    </xf>
    <xf numFmtId="0" fontId="10" fillId="2" borderId="10" xfId="0" applyFont="1" applyFill="1" applyBorder="1"/>
    <xf numFmtId="0" fontId="13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11" xfId="0" applyFont="1" applyFill="1" applyBorder="1"/>
    <xf numFmtId="0" fontId="5" fillId="0" borderId="10" xfId="4"/>
    <xf numFmtId="0" fontId="16" fillId="0" borderId="10" xfId="5"/>
    <xf numFmtId="0" fontId="10" fillId="3" borderId="15" xfId="0" applyFont="1" applyFill="1" applyBorder="1" applyAlignment="1"/>
    <xf numFmtId="0" fontId="7" fillId="0" borderId="0" xfId="0" applyFont="1" applyAlignment="1"/>
    <xf numFmtId="0" fontId="17" fillId="0" borderId="0" xfId="0" applyFont="1"/>
    <xf numFmtId="0" fontId="5" fillId="9" borderId="10" xfId="4" applyFill="1"/>
    <xf numFmtId="0" fontId="21" fillId="4" borderId="10" xfId="1" applyFont="1" applyBorder="1" applyAlignment="1"/>
    <xf numFmtId="0" fontId="21" fillId="5" borderId="10" xfId="2" applyFont="1" applyBorder="1" applyAlignment="1"/>
    <xf numFmtId="0" fontId="6" fillId="0" borderId="0" xfId="0" applyFont="1" applyAlignment="1">
      <alignment horizontal="center"/>
    </xf>
    <xf numFmtId="0" fontId="6" fillId="11" borderId="19" xfId="0" applyFont="1" applyFill="1" applyBorder="1" applyAlignment="1"/>
    <xf numFmtId="0" fontId="10" fillId="11" borderId="25" xfId="0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/>
    <xf numFmtId="167" fontId="21" fillId="4" borderId="10" xfId="1" applyNumberFormat="1" applyFont="1" applyBorder="1" applyAlignment="1">
      <alignment horizontal="center"/>
    </xf>
    <xf numFmtId="167" fontId="21" fillId="4" borderId="10" xfId="1" applyNumberFormat="1" applyFont="1" applyBorder="1" applyAlignment="1">
      <alignment horizontal="center" vertical="center"/>
    </xf>
    <xf numFmtId="167" fontId="21" fillId="4" borderId="10" xfId="1" applyNumberFormat="1" applyFont="1" applyBorder="1" applyAlignment="1"/>
    <xf numFmtId="0" fontId="6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7" fillId="2" borderId="3" xfId="0" applyFont="1" applyFill="1" applyBorder="1"/>
    <xf numFmtId="168" fontId="4" fillId="2" borderId="3" xfId="0" applyNumberFormat="1" applyFont="1" applyFill="1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left" indent="1"/>
    </xf>
    <xf numFmtId="0" fontId="11" fillId="2" borderId="3" xfId="5" applyFont="1" applyFill="1" applyBorder="1"/>
    <xf numFmtId="0" fontId="11" fillId="0" borderId="10" xfId="5" applyFont="1"/>
    <xf numFmtId="0" fontId="22" fillId="0" borderId="10" xfId="4" applyFont="1"/>
    <xf numFmtId="0" fontId="23" fillId="0" borderId="10" xfId="4" applyFont="1"/>
    <xf numFmtId="0" fontId="23" fillId="0" borderId="10" xfId="4" applyFont="1" applyAlignment="1">
      <alignment horizontal="right"/>
    </xf>
    <xf numFmtId="0" fontId="22" fillId="0" borderId="10" xfId="4" applyFont="1" applyAlignment="1">
      <alignment horizontal="right"/>
    </xf>
    <xf numFmtId="0" fontId="24" fillId="0" borderId="10" xfId="4" applyFont="1" applyAlignment="1">
      <alignment horizontal="right"/>
    </xf>
    <xf numFmtId="0" fontId="25" fillId="0" borderId="10" xfId="4" applyFont="1" applyAlignment="1">
      <alignment horizontal="right"/>
    </xf>
    <xf numFmtId="10" fontId="23" fillId="0" borderId="10" xfId="4" applyNumberFormat="1" applyFont="1" applyAlignment="1">
      <alignment horizontal="right"/>
    </xf>
    <xf numFmtId="15" fontId="23" fillId="0" borderId="10" xfId="4" applyNumberFormat="1" applyFont="1" applyAlignment="1">
      <alignment horizontal="right"/>
    </xf>
    <xf numFmtId="10" fontId="24" fillId="0" borderId="10" xfId="4" applyNumberFormat="1" applyFont="1"/>
    <xf numFmtId="15" fontId="25" fillId="0" borderId="10" xfId="4" applyNumberFormat="1" applyFont="1" applyAlignment="1">
      <alignment horizontal="right"/>
    </xf>
    <xf numFmtId="10" fontId="23" fillId="0" borderId="10" xfId="4" applyNumberFormat="1" applyFont="1"/>
    <xf numFmtId="0" fontId="11" fillId="0" borderId="10" xfId="5" applyFont="1" applyAlignment="1">
      <alignment horizontal="left"/>
    </xf>
    <xf numFmtId="0" fontId="25" fillId="0" borderId="10" xfId="4" applyFont="1"/>
    <xf numFmtId="10" fontId="25" fillId="0" borderId="10" xfId="4" applyNumberFormat="1" applyFont="1" applyAlignment="1">
      <alignment horizontal="right"/>
    </xf>
    <xf numFmtId="164" fontId="24" fillId="0" borderId="10" xfId="4" applyNumberFormat="1" applyFont="1" applyAlignment="1">
      <alignment horizontal="right"/>
    </xf>
    <xf numFmtId="0" fontId="11" fillId="7" borderId="10" xfId="5" applyFont="1" applyFill="1"/>
    <xf numFmtId="0" fontId="22" fillId="7" borderId="10" xfId="4" applyFont="1" applyFill="1"/>
    <xf numFmtId="0" fontId="24" fillId="7" borderId="10" xfId="4" applyFont="1" applyFill="1"/>
    <xf numFmtId="0" fontId="24" fillId="7" borderId="10" xfId="4" applyFont="1" applyFill="1" applyAlignment="1">
      <alignment horizontal="right"/>
    </xf>
    <xf numFmtId="0" fontId="22" fillId="7" borderId="10" xfId="4" applyFont="1" applyFill="1" applyAlignment="1">
      <alignment horizontal="right"/>
    </xf>
    <xf numFmtId="0" fontId="25" fillId="7" borderId="10" xfId="4" applyFont="1" applyFill="1" applyAlignment="1">
      <alignment horizontal="right"/>
    </xf>
    <xf numFmtId="10" fontId="25" fillId="7" borderId="10" xfId="4" applyNumberFormat="1" applyFont="1" applyFill="1" applyAlignment="1">
      <alignment horizontal="right"/>
    </xf>
    <xf numFmtId="10" fontId="24" fillId="7" borderId="10" xfId="4" applyNumberFormat="1" applyFont="1" applyFill="1"/>
    <xf numFmtId="164" fontId="24" fillId="7" borderId="10" xfId="4" applyNumberFormat="1" applyFont="1" applyFill="1" applyAlignment="1">
      <alignment horizontal="right"/>
    </xf>
    <xf numFmtId="0" fontId="23" fillId="7" borderId="10" xfId="4" applyFont="1" applyFill="1" applyAlignment="1">
      <alignment horizontal="right"/>
    </xf>
    <xf numFmtId="10" fontId="23" fillId="7" borderId="10" xfId="4" applyNumberFormat="1" applyFont="1" applyFill="1" applyAlignment="1">
      <alignment horizontal="right"/>
    </xf>
    <xf numFmtId="15" fontId="25" fillId="7" borderId="10" xfId="4" applyNumberFormat="1" applyFont="1" applyFill="1" applyAlignment="1">
      <alignment horizontal="right"/>
    </xf>
    <xf numFmtId="10" fontId="24" fillId="7" borderId="10" xfId="4" applyNumberFormat="1" applyFont="1" applyFill="1" applyAlignment="1">
      <alignment horizontal="right"/>
    </xf>
    <xf numFmtId="10" fontId="23" fillId="7" borderId="10" xfId="4" applyNumberFormat="1" applyFont="1" applyFill="1"/>
    <xf numFmtId="0" fontId="3" fillId="0" borderId="0" xfId="0" applyFont="1" applyAlignment="1"/>
    <xf numFmtId="0" fontId="3" fillId="2" borderId="3" xfId="0" applyFont="1" applyFill="1" applyBorder="1"/>
    <xf numFmtId="0" fontId="3" fillId="2" borderId="3" xfId="0" applyFont="1" applyFill="1" applyBorder="1" applyAlignment="1">
      <alignment horizontal="left" indent="1"/>
    </xf>
    <xf numFmtId="0" fontId="16" fillId="2" borderId="3" xfId="5" applyFill="1" applyBorder="1"/>
    <xf numFmtId="0" fontId="2" fillId="3" borderId="15" xfId="0" applyFont="1" applyFill="1" applyBorder="1" applyAlignment="1"/>
    <xf numFmtId="14" fontId="10" fillId="0" borderId="0" xfId="0" applyNumberFormat="1" applyFont="1" applyAlignment="1"/>
    <xf numFmtId="0" fontId="2" fillId="0" borderId="0" xfId="0" applyFont="1" applyAlignment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 indent="1"/>
    </xf>
    <xf numFmtId="0" fontId="26" fillId="2" borderId="3" xfId="0" applyFont="1" applyFill="1" applyBorder="1"/>
    <xf numFmtId="0" fontId="1" fillId="7" borderId="0" xfId="0" applyFont="1" applyFill="1" applyAlignment="1"/>
    <xf numFmtId="6" fontId="9" fillId="0" borderId="0" xfId="0" applyNumberFormat="1" applyFont="1" applyAlignment="1">
      <alignment horizontal="left"/>
    </xf>
    <xf numFmtId="0" fontId="27" fillId="0" borderId="0" xfId="0" applyFont="1" applyAlignme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8" fillId="0" borderId="0" xfId="0" applyFont="1" applyAlignment="1">
      <alignment horizontal="center"/>
    </xf>
    <xf numFmtId="0" fontId="28" fillId="0" borderId="0" xfId="0" applyFont="1"/>
    <xf numFmtId="0" fontId="31" fillId="0" borderId="0" xfId="5" applyFont="1" applyBorder="1" applyAlignment="1"/>
    <xf numFmtId="9" fontId="28" fillId="0" borderId="0" xfId="0" applyNumberFormat="1" applyFont="1" applyAlignment="1">
      <alignment horizontal="center"/>
    </xf>
    <xf numFmtId="0" fontId="31" fillId="0" borderId="0" xfId="5" applyFont="1" applyBorder="1" applyAlignment="1">
      <alignment horizontal="left"/>
    </xf>
    <xf numFmtId="0" fontId="28" fillId="14" borderId="15" xfId="0" applyFont="1" applyFill="1" applyBorder="1" applyAlignment="1">
      <alignment horizontal="center"/>
    </xf>
    <xf numFmtId="0" fontId="28" fillId="14" borderId="17" xfId="0" applyFont="1" applyFill="1" applyBorder="1" applyAlignment="1">
      <alignment horizontal="center"/>
    </xf>
    <xf numFmtId="0" fontId="28" fillId="15" borderId="19" xfId="0" applyFont="1" applyFill="1" applyBorder="1" applyAlignment="1">
      <alignment horizontal="center"/>
    </xf>
    <xf numFmtId="9" fontId="28" fillId="0" borderId="0" xfId="6" applyFont="1" applyAlignment="1">
      <alignment horizontal="center"/>
    </xf>
    <xf numFmtId="167" fontId="28" fillId="0" borderId="0" xfId="0" applyNumberFormat="1" applyFont="1" applyAlignment="1">
      <alignment horizontal="center"/>
    </xf>
    <xf numFmtId="169" fontId="28" fillId="0" borderId="0" xfId="0" applyNumberFormat="1" applyFont="1" applyAlignment="1">
      <alignment horizontal="center"/>
    </xf>
    <xf numFmtId="167" fontId="28" fillId="0" borderId="0" xfId="0" applyNumberFormat="1" applyFont="1" applyAlignment="1"/>
    <xf numFmtId="0" fontId="29" fillId="0" borderId="0" xfId="0" applyFont="1"/>
    <xf numFmtId="2" fontId="28" fillId="15" borderId="16" xfId="0" applyNumberFormat="1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0" fontId="29" fillId="0" borderId="0" xfId="0" applyFont="1" applyAlignment="1"/>
    <xf numFmtId="0" fontId="31" fillId="16" borderId="10" xfId="5" applyFont="1" applyFill="1" applyAlignment="1">
      <alignment horizontal="center"/>
    </xf>
    <xf numFmtId="0" fontId="28" fillId="10" borderId="30" xfId="0" applyFont="1" applyFill="1" applyBorder="1" applyAlignment="1">
      <alignment horizontal="center"/>
    </xf>
    <xf numFmtId="2" fontId="29" fillId="17" borderId="31" xfId="0" applyNumberFormat="1" applyFont="1" applyFill="1" applyBorder="1" applyAlignment="1"/>
    <xf numFmtId="2" fontId="29" fillId="17" borderId="32" xfId="0" applyNumberFormat="1" applyFont="1" applyFill="1" applyBorder="1" applyAlignme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13" borderId="0" xfId="0" applyFont="1" applyFill="1" applyAlignment="1">
      <alignment horizontal="center"/>
    </xf>
    <xf numFmtId="0" fontId="28" fillId="3" borderId="0" xfId="0" applyFont="1" applyFill="1" applyAlignment="1"/>
    <xf numFmtId="0" fontId="28" fillId="2" borderId="10" xfId="0" applyFont="1" applyFill="1" applyBorder="1"/>
    <xf numFmtId="0" fontId="27" fillId="2" borderId="10" xfId="0" applyFont="1" applyFill="1" applyBorder="1"/>
    <xf numFmtId="0" fontId="31" fillId="2" borderId="10" xfId="5" applyFont="1" applyFill="1" applyBorder="1"/>
    <xf numFmtId="0" fontId="28" fillId="2" borderId="10" xfId="0" applyFont="1" applyFill="1" applyBorder="1" applyAlignment="1">
      <alignment horizontal="left" indent="2"/>
    </xf>
    <xf numFmtId="0" fontId="28" fillId="2" borderId="10" xfId="0" applyFont="1" applyFill="1" applyBorder="1" applyAlignment="1">
      <alignment horizontal="left" indent="3"/>
    </xf>
    <xf numFmtId="0" fontId="33" fillId="14" borderId="0" xfId="0" applyFont="1" applyFill="1" applyAlignment="1">
      <alignment horizontal="center"/>
    </xf>
    <xf numFmtId="15" fontId="35" fillId="14" borderId="0" xfId="0" applyNumberFormat="1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19" fillId="6" borderId="10" xfId="3" applyFont="1" applyBorder="1" applyAlignment="1">
      <alignment horizontal="center"/>
    </xf>
    <xf numFmtId="0" fontId="18" fillId="8" borderId="10" xfId="4" applyFont="1" applyFill="1" applyAlignment="1">
      <alignment horizontal="center"/>
    </xf>
    <xf numFmtId="14" fontId="19" fillId="0" borderId="10" xfId="4" applyNumberFormat="1" applyFont="1" applyAlignment="1">
      <alignment horizontal="center"/>
    </xf>
    <xf numFmtId="0" fontId="20" fillId="4" borderId="22" xfId="1" applyFont="1" applyBorder="1" applyAlignment="1">
      <alignment horizontal="center"/>
    </xf>
    <xf numFmtId="0" fontId="20" fillId="4" borderId="23" xfId="1" applyFont="1" applyBorder="1" applyAlignment="1">
      <alignment horizontal="center"/>
    </xf>
    <xf numFmtId="0" fontId="20" fillId="4" borderId="28" xfId="1" applyFont="1" applyBorder="1" applyAlignment="1">
      <alignment horizontal="center"/>
    </xf>
    <xf numFmtId="0" fontId="20" fillId="4" borderId="24" xfId="1" applyFont="1" applyBorder="1" applyAlignment="1">
      <alignment horizontal="center"/>
    </xf>
    <xf numFmtId="0" fontId="10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27" fillId="13" borderId="12" xfId="0" applyFont="1" applyFill="1" applyBorder="1" applyAlignment="1">
      <alignment horizontal="center"/>
    </xf>
    <xf numFmtId="0" fontId="27" fillId="13" borderId="14" xfId="0" applyFont="1" applyFill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7" fillId="13" borderId="0" xfId="0" applyFont="1" applyFill="1" applyAlignment="1">
      <alignment horizontal="center"/>
    </xf>
  </cellXfs>
  <cellStyles count="7">
    <cellStyle name="40% - Accent2" xfId="3" builtinId="35"/>
    <cellStyle name="Hyperlink" xfId="5" builtinId="8"/>
    <cellStyle name="Normal" xfId="0" builtinId="0"/>
    <cellStyle name="Normal 2" xfId="4" xr:uid="{5F821479-FBB8-0440-92A7-DF8E28CB3E73}"/>
    <cellStyle name="Note" xfId="2" builtinId="10"/>
    <cellStyle name="Output" xfId="1" builtinId="21"/>
    <cellStyle name="Percent" xfId="6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numFmt numFmtId="20" formatCode="dd\-mmm\-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</font>
      <fill>
        <patternFill patternType="solid">
          <fgColor indexed="64"/>
          <bgColor rgb="FFFFFF00"/>
        </patternFill>
      </fill>
    </dxf>
    <dxf>
      <border outline="0">
        <top style="medium">
          <color indexed="64"/>
        </top>
      </border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450620</xdr:colOff>
      <xdr:row>8</xdr:row>
      <xdr:rowOff>165100</xdr:rowOff>
    </xdr:from>
    <xdr:to>
      <xdr:col>15</xdr:col>
      <xdr:colOff>431550</xdr:colOff>
      <xdr:row>26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12EEA-06DE-44CE-818C-C7661CD27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370" y="1708150"/>
          <a:ext cx="6553180" cy="3463925"/>
        </a:xfrm>
        <a:prstGeom prst="rect">
          <a:avLst/>
        </a:prstGeom>
      </xdr:spPr>
    </xdr:pic>
    <xdr:clientData/>
  </xdr:twoCellAnchor>
  <xdr:twoCellAnchor editAs="oneCell">
    <xdr:from>
      <xdr:col>3</xdr:col>
      <xdr:colOff>11544</xdr:colOff>
      <xdr:row>1</xdr:row>
      <xdr:rowOff>11547</xdr:rowOff>
    </xdr:from>
    <xdr:to>
      <xdr:col>4</xdr:col>
      <xdr:colOff>579292</xdr:colOff>
      <xdr:row>3</xdr:row>
      <xdr:rowOff>139620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B69452-DA0E-B64C-A08B-00C91BF4A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544" y="202047"/>
          <a:ext cx="1151948" cy="534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LT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DK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TE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88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79.64</v>
          </cell>
        </row>
        <row r="8">
          <cell r="C8">
            <v>14001.508400000001</v>
          </cell>
        </row>
        <row r="11">
          <cell r="C11">
            <v>-2552.1999999999998</v>
          </cell>
        </row>
        <row r="12">
          <cell r="C12">
            <v>16553.7084</v>
          </cell>
        </row>
      </sheetData>
      <sheetData sheetId="1">
        <row r="17">
          <cell r="N17">
            <v>-34.700000000000088</v>
          </cell>
          <cell r="O17">
            <v>-411.9000000000002</v>
          </cell>
        </row>
        <row r="21">
          <cell r="O21">
            <v>0.61739173652297807</v>
          </cell>
        </row>
        <row r="22">
          <cell r="O22">
            <v>-1.0354196348696238E-2</v>
          </cell>
        </row>
        <row r="23">
          <cell r="O23">
            <v>-6.8238295616447467E-2</v>
          </cell>
        </row>
        <row r="26">
          <cell r="M26">
            <v>0.14230810291448703</v>
          </cell>
          <cell r="N26">
            <v>1.0625700934579436</v>
          </cell>
          <cell r="O26">
            <v>0.36754344230725677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10.06</v>
          </cell>
        </row>
        <row r="8">
          <cell r="C8">
            <v>5918.3985999999995</v>
          </cell>
        </row>
        <row r="11">
          <cell r="C11">
            <v>0</v>
          </cell>
        </row>
        <row r="12">
          <cell r="C12">
            <v>5918.3985999999995</v>
          </cell>
        </row>
      </sheetData>
      <sheetData sheetId="1">
        <row r="18">
          <cell r="Q18">
            <v>273.19999999999982</v>
          </cell>
          <cell r="R18">
            <v>260.70000000000027</v>
          </cell>
        </row>
        <row r="22">
          <cell r="R22">
            <v>0.63597911227154047</v>
          </cell>
        </row>
        <row r="23">
          <cell r="R23">
            <v>9.2898172323759839E-2</v>
          </cell>
        </row>
        <row r="24">
          <cell r="R24">
            <v>6.8067885117493537E-2</v>
          </cell>
        </row>
        <row r="27">
          <cell r="Q27">
            <v>-4.6113859310807914E-3</v>
          </cell>
          <cell r="R27">
            <v>7.5359389038634372E-2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11.26</v>
          </cell>
        </row>
        <row r="8">
          <cell r="C8">
            <v>5054.0311260999997</v>
          </cell>
        </row>
        <row r="11">
          <cell r="C11">
            <v>132.2170000000001</v>
          </cell>
        </row>
        <row r="12">
          <cell r="C12">
            <v>4921.8141261000001</v>
          </cell>
        </row>
      </sheetData>
      <sheetData sheetId="1">
        <row r="17">
          <cell r="Q17">
            <v>-142.73400000000001</v>
          </cell>
        </row>
        <row r="21">
          <cell r="I21">
            <v>0.19767971844619134</v>
          </cell>
        </row>
        <row r="22">
          <cell r="I22">
            <v>-2.5679850013391667</v>
          </cell>
        </row>
        <row r="23">
          <cell r="I23">
            <v>-2.5609931444090996</v>
          </cell>
        </row>
        <row r="26">
          <cell r="Q26" t="str">
            <v>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5.4850000000000003</v>
          </cell>
        </row>
        <row r="8">
          <cell r="C8">
            <v>1641.3314000000003</v>
          </cell>
        </row>
        <row r="11">
          <cell r="C11">
            <v>0</v>
          </cell>
        </row>
        <row r="12">
          <cell r="C12">
            <v>1641.3314000000003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Broker Ratings"/>
    </sheetNames>
    <sheetDataSet>
      <sheetData sheetId="0">
        <row r="6">
          <cell r="C6">
            <v>0.78</v>
          </cell>
        </row>
        <row r="8">
          <cell r="C8">
            <v>317.39393088000003</v>
          </cell>
        </row>
        <row r="11">
          <cell r="C11">
            <v>-1624</v>
          </cell>
        </row>
        <row r="12">
          <cell r="C12">
            <v>1941.39393088</v>
          </cell>
        </row>
      </sheetData>
      <sheetData sheetId="1">
        <row r="17">
          <cell r="Q17">
            <v>94.80000000000004</v>
          </cell>
        </row>
        <row r="21">
          <cell r="Q21">
            <v>0.74306326304106551</v>
          </cell>
        </row>
        <row r="22">
          <cell r="Q22">
            <v>0.18442471328153912</v>
          </cell>
        </row>
        <row r="23">
          <cell r="Q23">
            <v>0.17536071032186465</v>
          </cell>
        </row>
        <row r="26">
          <cell r="O26">
            <v>-4.257380772142294E-2</v>
          </cell>
          <cell r="Q26" t="str">
            <v>-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0.83</v>
          </cell>
        </row>
        <row r="8">
          <cell r="C8">
            <v>388.79689999999999</v>
          </cell>
        </row>
        <row r="11">
          <cell r="C11">
            <v>87.600000000000009</v>
          </cell>
        </row>
        <row r="12">
          <cell r="C12">
            <v>301.19689999999997</v>
          </cell>
        </row>
      </sheetData>
      <sheetData sheetId="1">
        <row r="15">
          <cell r="P15">
            <v>9.3999999999999986</v>
          </cell>
          <cell r="Q15">
            <v>-71.999999999999943</v>
          </cell>
        </row>
        <row r="19">
          <cell r="I19">
            <v>0.40545400059934067</v>
          </cell>
        </row>
        <row r="20">
          <cell r="I20">
            <v>0.30866047347917286</v>
          </cell>
        </row>
        <row r="21">
          <cell r="I21">
            <v>0.25352112676056338</v>
          </cell>
        </row>
        <row r="24">
          <cell r="O24">
            <v>5.9334298118669526E-3</v>
          </cell>
          <cell r="P24">
            <v>-8.2002589555459693E-2</v>
          </cell>
          <cell r="Q24">
            <v>-0.48346654129446798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A5E0F-B6F0-1541-B276-DE2CF4FE00AB}" name="Table1" displayName="Table1" ref="A2:L12" totalsRowShown="0" dataDxfId="13" tableBorderDxfId="12" headerRowCellStyle="Hyperlink">
  <autoFilter ref="A2:L12" xr:uid="{0BFA5E0F-B6F0-1541-B276-DE2CF4FE00AB}"/>
  <tableColumns count="12">
    <tableColumn id="1" xr3:uid="{FF65252A-9C79-144C-A7D9-7CE1DC91E5DA}" name="Column1" dataDxfId="11" dataCellStyle="Hyperlink"/>
    <tableColumn id="2" xr3:uid="{C6287B5B-8F26-6143-9F4C-CA177FF7B943}" name="Company" dataDxfId="10" dataCellStyle="Normal 2"/>
    <tableColumn id="3" xr3:uid="{3F08747F-F80C-C542-9B3D-05C864CDB5BB}" name="Market cap" dataDxfId="9" dataCellStyle="Normal 2"/>
    <tableColumn id="4" xr3:uid="{DF193A6F-D143-044A-8624-C9CE366BBA95}" name="EBITDA" dataDxfId="8" dataCellStyle="Normal 2"/>
    <tableColumn id="5" xr3:uid="{F4F4D354-391C-D44E-8727-7D5EF729B6F0}" name="P/E" dataDxfId="7"/>
    <tableColumn id="6" xr3:uid="{F5CFAC49-6C71-8642-BF58-D7498069C748}" name="EV/EBITDA" dataDxfId="6"/>
    <tableColumn id="7" xr3:uid="{71812CD2-86CC-8E44-92A7-B35DD65D71F3}" name="Debt/Equity" dataDxfId="5"/>
    <tableColumn id="8" xr3:uid="{9E333D85-79A6-5140-B4E5-14AC490E1A42}" name="Average volume" dataDxfId="4" dataCellStyle="Normal 2"/>
    <tableColumn id="9" xr3:uid="{48D45862-FDFA-F74F-ABEF-189C7A3D6D40}" name="Institutional ownership" dataDxfId="3" dataCellStyle="Normal 2"/>
    <tableColumn id="10" xr3:uid="{3B341A23-D06F-8E47-9AB4-4AEF6B7E7CB4}" name="Earnings date" dataDxfId="2" dataCellStyle="Normal 2"/>
    <tableColumn id="11" xr3:uid="{9E7CD982-3E91-4A45-8F14-3F5ED4C23479}" name="Price" dataDxfId="1" dataCellStyle="Normal 2"/>
    <tableColumn id="12" xr3:uid="{3FF11D68-E85A-494A-9A86-38E593D74994}" name="Performance today" dataDxfId="0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llmine.com/screener?d=a&amp;e%5B%5D=LSE&amp;fo=i%5B%5D%2Ce%5B%5D&amp;i%5B%5D=224338&amp;o=ito&amp;r=o" TargetMode="External"/><Relationship Id="rId13" Type="http://schemas.openxmlformats.org/officeDocument/2006/relationships/hyperlink" Target="https://wallmine.com/lse/ent" TargetMode="External"/><Relationship Id="rId18" Type="http://schemas.openxmlformats.org/officeDocument/2006/relationships/hyperlink" Target="https://wallmine.com/lse/spo" TargetMode="External"/><Relationship Id="rId3" Type="http://schemas.openxmlformats.org/officeDocument/2006/relationships/hyperlink" Target="https://wallmine.com/screener?d=a&amp;e%5B%5D=LSE&amp;fo=i%5B%5D%2Ce%5B%5D&amp;i%5B%5D=224338&amp;o=eb&amp;r=o" TargetMode="External"/><Relationship Id="rId21" Type="http://schemas.openxmlformats.org/officeDocument/2006/relationships/hyperlink" Target="https://wallmine.com/lse/cmx" TargetMode="External"/><Relationship Id="rId7" Type="http://schemas.openxmlformats.org/officeDocument/2006/relationships/hyperlink" Target="https://wallmine.com/screener?d=a&amp;e%5B%5D=LSE&amp;fo=i%5B%5D%2Ce%5B%5D&amp;i%5B%5D=224338&amp;o=av&amp;r=o" TargetMode="External"/><Relationship Id="rId12" Type="http://schemas.openxmlformats.org/officeDocument/2006/relationships/hyperlink" Target="https://wallmine.com/lse/fltr" TargetMode="External"/><Relationship Id="rId17" Type="http://schemas.openxmlformats.org/officeDocument/2006/relationships/hyperlink" Target="https://wallmine.com/lse/gmr" TargetMode="External"/><Relationship Id="rId2" Type="http://schemas.openxmlformats.org/officeDocument/2006/relationships/hyperlink" Target="https://wallmine.com/screener?d=a&amp;e%5B%5D=LSE&amp;fo=i%5B%5D%2Ce%5B%5D&amp;i%5B%5D=224338&amp;o=m&amp;r=o" TargetMode="External"/><Relationship Id="rId16" Type="http://schemas.openxmlformats.org/officeDocument/2006/relationships/hyperlink" Target="https://wallmine.com/lse/rnk" TargetMode="External"/><Relationship Id="rId20" Type="http://schemas.openxmlformats.org/officeDocument/2006/relationships/hyperlink" Target="https://wallmine.com/lse/web" TargetMode="External"/><Relationship Id="rId1" Type="http://schemas.openxmlformats.org/officeDocument/2006/relationships/hyperlink" Target="https://wallmine.com/screener?d=a&amp;e%5B%5D=LSE&amp;fo=i%5B%5D%2Ce%5B%5D&amp;i%5B%5D=224338&amp;o=n&amp;r=o" TargetMode="External"/><Relationship Id="rId6" Type="http://schemas.openxmlformats.org/officeDocument/2006/relationships/hyperlink" Target="https://wallmine.com/screener?d=a&amp;e%5B%5D=LSE&amp;fo=i%5B%5D%2Ce%5B%5D&amp;i%5B%5D=224338&amp;o=d2e&amp;r=o" TargetMode="External"/><Relationship Id="rId11" Type="http://schemas.openxmlformats.org/officeDocument/2006/relationships/hyperlink" Target="https://wallmine.com/screener?d=a&amp;e%5B%5D=LSE&amp;fo=i%5B%5D%2Ce%5B%5D&amp;i%5B%5D=224338&amp;o=pc&amp;r=o" TargetMode="External"/><Relationship Id="rId5" Type="http://schemas.openxmlformats.org/officeDocument/2006/relationships/hyperlink" Target="https://wallmine.com/screener?d=a&amp;e%5B%5D=LSE&amp;fo=i%5B%5D%2Ce%5B%5D&amp;i%5B%5D=224338&amp;o=ee&amp;r=o" TargetMode="External"/><Relationship Id="rId15" Type="http://schemas.openxmlformats.org/officeDocument/2006/relationships/hyperlink" Target="https://wallmine.com/lse/888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allmine.com/screener?d=a&amp;e%5B%5D=LSE&amp;fo=i%5B%5D%2Ce%5B%5D&amp;i%5B%5D=224338&amp;o=p&amp;r=o" TargetMode="External"/><Relationship Id="rId19" Type="http://schemas.openxmlformats.org/officeDocument/2006/relationships/hyperlink" Target="https://wallmine.com/lse/botb" TargetMode="External"/><Relationship Id="rId4" Type="http://schemas.openxmlformats.org/officeDocument/2006/relationships/hyperlink" Target="https://wallmine.com/screener?d=a&amp;e%5B%5D=LSE&amp;fo=i%5B%5D%2Ce%5B%5D&amp;i%5B%5D=224338&amp;o=pe&amp;r=o" TargetMode="External"/><Relationship Id="rId9" Type="http://schemas.openxmlformats.org/officeDocument/2006/relationships/hyperlink" Target="https://wallmine.com/screener?d=a&amp;e%5B%5D=LSE&amp;fo=i%5B%5D%2Ce%5B%5D&amp;i%5B%5D=224338&amp;o=ed&amp;r=o" TargetMode="External"/><Relationship Id="rId14" Type="http://schemas.openxmlformats.org/officeDocument/2006/relationships/hyperlink" Target="https://wallmine.com/lse/ptec" TargetMode="External"/><Relationship Id="rId22" Type="http://schemas.openxmlformats.org/officeDocument/2006/relationships/hyperlink" Target="https://wallmine.com/screener?d=d&amp;e%5B%5D=LSE&amp;fo=i%5B%5D%2Ce%5B%5D&amp;i%5B%5D=224338&amp;o=m&amp;r=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63;RNK.xls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&#163;ENT.xlsx" TargetMode="External"/><Relationship Id="rId1" Type="http://schemas.openxmlformats.org/officeDocument/2006/relationships/hyperlink" Target="&#163;888.xlsx" TargetMode="External"/><Relationship Id="rId6" Type="http://schemas.openxmlformats.org/officeDocument/2006/relationships/hyperlink" Target="$DKNG.xlsx" TargetMode="External"/><Relationship Id="rId5" Type="http://schemas.openxmlformats.org/officeDocument/2006/relationships/hyperlink" Target="&#163;PTEC.xlsx" TargetMode="External"/><Relationship Id="rId4" Type="http://schemas.openxmlformats.org/officeDocument/2006/relationships/hyperlink" Target="&#163;FLTR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harecast.com/news/news-and-announcements/government-poised-to-cap-online-casino-stakes---report--1008913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mblinginsider.com/news/15542/888-holdings-launches-made-to-play-global-brand" TargetMode="External"/><Relationship Id="rId2" Type="http://schemas.openxmlformats.org/officeDocument/2006/relationships/hyperlink" Target="https://www.lse.co.uk/rns/888/888-awarded-igaming-licence-in-ontario-canada-hx6f05jrmmc8pyq.html" TargetMode="External"/><Relationship Id="rId1" Type="http://schemas.openxmlformats.org/officeDocument/2006/relationships/hyperlink" Target="https://www.gamblingcommission.gov.uk/news/article/gbp9-4m-fine-for-online-operator-888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lse.co.uk/rns/888/strategic-investment-to-launch-888-brand-in-africa-z1nrhonqy3bu4xw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B3F-51E0-194D-9461-48C587D18221}">
  <sheetPr codeName="Sheet1">
    <tabColor theme="7" tint="0.39997558519241921"/>
  </sheetPr>
  <dimension ref="A1:O12"/>
  <sheetViews>
    <sheetView workbookViewId="0">
      <selection activeCell="B36" sqref="B36"/>
    </sheetView>
  </sheetViews>
  <sheetFormatPr defaultColWidth="10.875" defaultRowHeight="15.75" x14ac:dyDescent="0.25"/>
  <cols>
    <col min="1" max="1" width="10.625" style="44" customWidth="1"/>
    <col min="2" max="2" width="26" style="44" bestFit="1" customWidth="1"/>
    <col min="3" max="3" width="12.875" style="44" customWidth="1"/>
    <col min="4" max="4" width="12" style="44" bestFit="1" customWidth="1"/>
    <col min="5" max="5" width="7" style="44" bestFit="1" customWidth="1"/>
    <col min="6" max="6" width="12.625" style="44" customWidth="1"/>
    <col min="7" max="7" width="13.5" style="44" customWidth="1"/>
    <col min="8" max="8" width="17" style="44" customWidth="1"/>
    <col min="9" max="9" width="22.375" style="44" customWidth="1"/>
    <col min="10" max="10" width="14.625" style="44" customWidth="1"/>
    <col min="11" max="11" width="15.375" style="44" bestFit="1" customWidth="1"/>
    <col min="12" max="12" width="19.125" style="44" customWidth="1"/>
    <col min="13" max="13" width="2.625" style="49" customWidth="1"/>
    <col min="14" max="16384" width="10.875" style="44"/>
  </cols>
  <sheetData>
    <row r="1" spans="1:15" ht="23.25" x14ac:dyDescent="0.35">
      <c r="A1" s="145" t="s">
        <v>121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46" t="s">
        <v>133</v>
      </c>
      <c r="O1" s="146"/>
    </row>
    <row r="2" spans="1:15" ht="23.25" x14ac:dyDescent="0.35">
      <c r="A2" s="45" t="s">
        <v>122</v>
      </c>
      <c r="B2" s="45" t="s">
        <v>115</v>
      </c>
      <c r="C2" s="45" t="s">
        <v>114</v>
      </c>
      <c r="D2" s="45" t="s">
        <v>113</v>
      </c>
      <c r="E2" s="45" t="s">
        <v>112</v>
      </c>
      <c r="F2" s="45" t="s">
        <v>111</v>
      </c>
      <c r="G2" s="45" t="s">
        <v>110</v>
      </c>
      <c r="H2" s="45" t="s">
        <v>109</v>
      </c>
      <c r="I2" s="45" t="s">
        <v>108</v>
      </c>
      <c r="J2" s="45" t="s">
        <v>107</v>
      </c>
      <c r="K2" s="45" t="s">
        <v>106</v>
      </c>
      <c r="L2" s="45" t="s">
        <v>105</v>
      </c>
      <c r="N2" s="147">
        <v>44611</v>
      </c>
      <c r="O2" s="147"/>
    </row>
    <row r="3" spans="1:15" x14ac:dyDescent="0.25">
      <c r="A3" s="68" t="s">
        <v>9</v>
      </c>
      <c r="B3" s="69" t="s">
        <v>10</v>
      </c>
      <c r="C3" s="70" t="s">
        <v>104</v>
      </c>
      <c r="D3" s="71" t="s">
        <v>103</v>
      </c>
      <c r="E3" s="72" t="s">
        <v>58</v>
      </c>
      <c r="F3" s="73">
        <v>19.48</v>
      </c>
      <c r="G3" s="74">
        <v>0.55000000000000004</v>
      </c>
      <c r="H3" s="71" t="s">
        <v>102</v>
      </c>
      <c r="I3" s="75">
        <v>0.62409999999999999</v>
      </c>
      <c r="J3" s="76">
        <v>44620</v>
      </c>
      <c r="K3" s="69" t="s">
        <v>101</v>
      </c>
      <c r="L3" s="77">
        <v>-4.3999999999999997E-2</v>
      </c>
    </row>
    <row r="4" spans="1:15" x14ac:dyDescent="0.25">
      <c r="A4" s="68" t="s">
        <v>12</v>
      </c>
      <c r="B4" s="69" t="s">
        <v>100</v>
      </c>
      <c r="C4" s="70" t="s">
        <v>99</v>
      </c>
      <c r="D4" s="71" t="s">
        <v>98</v>
      </c>
      <c r="E4" s="73">
        <v>72.61</v>
      </c>
      <c r="F4" s="73">
        <v>18.28</v>
      </c>
      <c r="G4" s="73">
        <v>1.4</v>
      </c>
      <c r="H4" s="71" t="s">
        <v>97</v>
      </c>
      <c r="I4" s="75">
        <v>0.88629999999999998</v>
      </c>
      <c r="J4" s="76">
        <v>44622</v>
      </c>
      <c r="K4" s="69" t="s">
        <v>96</v>
      </c>
      <c r="L4" s="77">
        <v>-2.8799999999999999E-2</v>
      </c>
    </row>
    <row r="5" spans="1:15" x14ac:dyDescent="0.25">
      <c r="A5" s="68" t="s">
        <v>17</v>
      </c>
      <c r="B5" s="69" t="s">
        <v>18</v>
      </c>
      <c r="C5" s="70" t="s">
        <v>95</v>
      </c>
      <c r="D5" s="71" t="s">
        <v>94</v>
      </c>
      <c r="E5" s="74">
        <v>21.73</v>
      </c>
      <c r="F5" s="73">
        <v>15.3</v>
      </c>
      <c r="G5" s="73">
        <v>2.41</v>
      </c>
      <c r="H5" s="71" t="s">
        <v>93</v>
      </c>
      <c r="I5" s="75">
        <v>0.54710000000000003</v>
      </c>
      <c r="J5" s="78">
        <v>44629</v>
      </c>
      <c r="K5" s="69" t="s">
        <v>92</v>
      </c>
      <c r="L5" s="79">
        <v>6.0000000000000001E-3</v>
      </c>
    </row>
    <row r="6" spans="1:15" x14ac:dyDescent="0.25">
      <c r="A6" s="80">
        <v>888</v>
      </c>
      <c r="B6" s="69" t="s">
        <v>15</v>
      </c>
      <c r="C6" s="81" t="s">
        <v>91</v>
      </c>
      <c r="D6" s="74" t="s">
        <v>90</v>
      </c>
      <c r="E6" s="73">
        <v>81</v>
      </c>
      <c r="F6" s="74">
        <v>9.23</v>
      </c>
      <c r="G6" s="73">
        <v>2.2400000000000002</v>
      </c>
      <c r="H6" s="71" t="s">
        <v>89</v>
      </c>
      <c r="I6" s="82">
        <v>0.47920000000000001</v>
      </c>
      <c r="J6" s="78">
        <v>44636</v>
      </c>
      <c r="K6" s="69" t="s">
        <v>88</v>
      </c>
      <c r="L6" s="77">
        <v>-2.5499999999999998E-2</v>
      </c>
    </row>
    <row r="7" spans="1:15" x14ac:dyDescent="0.25">
      <c r="A7" s="68" t="s">
        <v>20</v>
      </c>
      <c r="B7" s="69" t="s">
        <v>21</v>
      </c>
      <c r="C7" s="81" t="s">
        <v>87</v>
      </c>
      <c r="D7" s="83">
        <v>-124.2</v>
      </c>
      <c r="E7" s="72" t="s">
        <v>58</v>
      </c>
      <c r="F7" s="72" t="s">
        <v>58</v>
      </c>
      <c r="G7" s="73">
        <v>1.38</v>
      </c>
      <c r="H7" s="74" t="s">
        <v>86</v>
      </c>
      <c r="I7" s="82">
        <v>0.34239999999999998</v>
      </c>
      <c r="J7" s="78">
        <v>44587</v>
      </c>
      <c r="K7" s="69" t="s">
        <v>85</v>
      </c>
      <c r="L7" s="77">
        <v>-7.7999999999999996E-3</v>
      </c>
    </row>
    <row r="8" spans="1:15" x14ac:dyDescent="0.25">
      <c r="A8" s="84" t="s">
        <v>84</v>
      </c>
      <c r="B8" s="85" t="s">
        <v>83</v>
      </c>
      <c r="C8" s="86" t="s">
        <v>82</v>
      </c>
      <c r="D8" s="87" t="s">
        <v>81</v>
      </c>
      <c r="E8" s="88" t="s">
        <v>58</v>
      </c>
      <c r="F8" s="87">
        <v>103.79</v>
      </c>
      <c r="G8" s="89">
        <v>0.63</v>
      </c>
      <c r="H8" s="89" t="s">
        <v>80</v>
      </c>
      <c r="I8" s="90">
        <v>0.30480000000000002</v>
      </c>
      <c r="J8" s="88" t="s">
        <v>58</v>
      </c>
      <c r="K8" s="85" t="s">
        <v>79</v>
      </c>
      <c r="L8" s="91">
        <v>-1.83E-2</v>
      </c>
    </row>
    <row r="9" spans="1:15" x14ac:dyDescent="0.25">
      <c r="A9" s="84" t="s">
        <v>78</v>
      </c>
      <c r="B9" s="85" t="s">
        <v>77</v>
      </c>
      <c r="C9" s="86" t="s">
        <v>76</v>
      </c>
      <c r="D9" s="92">
        <v>-4.42</v>
      </c>
      <c r="E9" s="93">
        <v>3.2</v>
      </c>
      <c r="F9" s="93">
        <v>1.69</v>
      </c>
      <c r="G9" s="87">
        <v>1.26</v>
      </c>
      <c r="H9" s="87" t="s">
        <v>75</v>
      </c>
      <c r="I9" s="94">
        <v>0.70840000000000003</v>
      </c>
      <c r="J9" s="95">
        <v>44650</v>
      </c>
      <c r="K9" s="85" t="s">
        <v>74</v>
      </c>
      <c r="L9" s="91">
        <v>-5.4999999999999997E-3</v>
      </c>
    </row>
    <row r="10" spans="1:15" x14ac:dyDescent="0.25">
      <c r="A10" s="84" t="s">
        <v>73</v>
      </c>
      <c r="B10" s="85" t="s">
        <v>72</v>
      </c>
      <c r="C10" s="86" t="s">
        <v>71</v>
      </c>
      <c r="D10" s="87" t="s">
        <v>70</v>
      </c>
      <c r="E10" s="93">
        <v>3.12</v>
      </c>
      <c r="F10" s="93">
        <v>2.3199999999999998</v>
      </c>
      <c r="G10" s="93">
        <v>0.49</v>
      </c>
      <c r="H10" s="87" t="s">
        <v>69</v>
      </c>
      <c r="I10" s="90">
        <v>0.2384</v>
      </c>
      <c r="J10" s="95">
        <v>44573</v>
      </c>
      <c r="K10" s="85" t="s">
        <v>68</v>
      </c>
      <c r="L10" s="91">
        <v>-2.5999999999999999E-3</v>
      </c>
    </row>
    <row r="11" spans="1:15" x14ac:dyDescent="0.25">
      <c r="A11" s="84" t="s">
        <v>67</v>
      </c>
      <c r="B11" s="85" t="s">
        <v>66</v>
      </c>
      <c r="C11" s="86" t="s">
        <v>65</v>
      </c>
      <c r="D11" s="87" t="s">
        <v>64</v>
      </c>
      <c r="E11" s="87">
        <v>33.549999999999997</v>
      </c>
      <c r="F11" s="87">
        <v>23.04</v>
      </c>
      <c r="G11" s="87">
        <v>3.94</v>
      </c>
      <c r="H11" s="93" t="s">
        <v>63</v>
      </c>
      <c r="I11" s="96">
        <v>0</v>
      </c>
      <c r="J11" s="88" t="s">
        <v>58</v>
      </c>
      <c r="K11" s="85" t="s">
        <v>62</v>
      </c>
      <c r="L11" s="97">
        <v>3.2300000000000002E-2</v>
      </c>
    </row>
    <row r="12" spans="1:15" x14ac:dyDescent="0.25">
      <c r="A12" s="84" t="s">
        <v>61</v>
      </c>
      <c r="B12" s="85" t="s">
        <v>60</v>
      </c>
      <c r="C12" s="86" t="s">
        <v>59</v>
      </c>
      <c r="D12" s="88" t="s">
        <v>58</v>
      </c>
      <c r="E12" s="88" t="s">
        <v>58</v>
      </c>
      <c r="F12" s="88" t="s">
        <v>58</v>
      </c>
      <c r="G12" s="93">
        <v>0</v>
      </c>
      <c r="H12" s="87" t="s">
        <v>57</v>
      </c>
      <c r="I12" s="90">
        <v>0.49340000000000001</v>
      </c>
      <c r="J12" s="95">
        <v>44643</v>
      </c>
      <c r="K12" s="85" t="s">
        <v>56</v>
      </c>
      <c r="L12" s="97">
        <v>4.8500000000000001E-2</v>
      </c>
    </row>
  </sheetData>
  <mergeCells count="3">
    <mergeCell ref="A1:L1"/>
    <mergeCell ref="N1:O1"/>
    <mergeCell ref="N2:O2"/>
  </mergeCells>
  <hyperlinks>
    <hyperlink ref="B2" r:id="rId1" display="https://wallmine.com/screener?d=a&amp;e%5B%5D=LSE&amp;fo=i%5B%5D%2Ce%5B%5D&amp;i%5B%5D=224338&amp;o=n&amp;r=o" xr:uid="{FEDB97A7-891C-1B47-8A7C-E789D0FEEBE0}"/>
    <hyperlink ref="C2" r:id="rId2" display="https://wallmine.com/screener?d=a&amp;e%5B%5D=LSE&amp;fo=i%5B%5D%2Ce%5B%5D&amp;i%5B%5D=224338&amp;o=m&amp;r=o" xr:uid="{9B617119-BC71-1C44-BBC3-233C3603D548}"/>
    <hyperlink ref="D2" r:id="rId3" display="https://wallmine.com/screener?d=a&amp;e%5B%5D=LSE&amp;fo=i%5B%5D%2Ce%5B%5D&amp;i%5B%5D=224338&amp;o=eb&amp;r=o" xr:uid="{3D14232A-14FF-024F-A4FD-7946A6E5F0CD}"/>
    <hyperlink ref="E2" r:id="rId4" display="https://wallmine.com/screener?d=a&amp;e%5B%5D=LSE&amp;fo=i%5B%5D%2Ce%5B%5D&amp;i%5B%5D=224338&amp;o=pe&amp;r=o" xr:uid="{AD198B0D-34F5-BB47-BF98-50894DA0DCCC}"/>
    <hyperlink ref="F2" r:id="rId5" display="https://wallmine.com/screener?d=a&amp;e%5B%5D=LSE&amp;fo=i%5B%5D%2Ce%5B%5D&amp;i%5B%5D=224338&amp;o=ee&amp;r=o" xr:uid="{38DA7E1A-F19B-3A4D-B334-CC30A1AA48CA}"/>
    <hyperlink ref="G2" r:id="rId6" display="https://wallmine.com/screener?d=a&amp;e%5B%5D=LSE&amp;fo=i%5B%5D%2Ce%5B%5D&amp;i%5B%5D=224338&amp;o=d2e&amp;r=o" xr:uid="{26B99DB1-0EAE-BD4D-BFFE-32C3986869BA}"/>
    <hyperlink ref="H2" r:id="rId7" display="https://wallmine.com/screener?d=a&amp;e%5B%5D=LSE&amp;fo=i%5B%5D%2Ce%5B%5D&amp;i%5B%5D=224338&amp;o=av&amp;r=o" xr:uid="{9CDC16E5-3F7E-B14B-BE9E-AB6C353B1766}"/>
    <hyperlink ref="I2" r:id="rId8" display="https://wallmine.com/screener?d=a&amp;e%5B%5D=LSE&amp;fo=i%5B%5D%2Ce%5B%5D&amp;i%5B%5D=224338&amp;o=ito&amp;r=o" xr:uid="{0FF7444A-93B2-3944-AE6F-E27E4617C999}"/>
    <hyperlink ref="J2" r:id="rId9" display="https://wallmine.com/screener?d=a&amp;e%5B%5D=LSE&amp;fo=i%5B%5D%2Ce%5B%5D&amp;i%5B%5D=224338&amp;o=ed&amp;r=o" xr:uid="{0E53F590-DDAD-014A-B5F5-5FDA68956498}"/>
    <hyperlink ref="K2" r:id="rId10" display="https://wallmine.com/screener?d=a&amp;e%5B%5D=LSE&amp;fo=i%5B%5D%2Ce%5B%5D&amp;i%5B%5D=224338&amp;o=p&amp;r=o" xr:uid="{00A327DA-4793-414F-9867-491756485E1B}"/>
    <hyperlink ref="L2" r:id="rId11" display="https://wallmine.com/screener?d=a&amp;e%5B%5D=LSE&amp;fo=i%5B%5D%2Ce%5B%5D&amp;i%5B%5D=224338&amp;o=pc&amp;r=o" xr:uid="{B18531D1-49A7-2341-AC2D-2CE094BD60B1}"/>
    <hyperlink ref="A3" r:id="rId12" display="https://wallmine.com/lse/fltr" xr:uid="{C7C1D58E-07FF-634B-BBCC-E6FAAF4DA481}"/>
    <hyperlink ref="A4" r:id="rId13" display="https://wallmine.com/lse/ent" xr:uid="{EC56E831-1ED2-8145-8066-A36B55550C97}"/>
    <hyperlink ref="A5" r:id="rId14" display="https://wallmine.com/lse/ptec" xr:uid="{A3FF0993-DADF-FE4F-854A-82CA0BCBD155}"/>
    <hyperlink ref="A6" r:id="rId15" display="https://wallmine.com/lse/888" xr:uid="{512675E6-7277-C54C-9C6A-2B481EC46E5F}"/>
    <hyperlink ref="A7" r:id="rId16" display="https://wallmine.com/lse/rnk" xr:uid="{8E92F956-324A-6648-B83C-8DBD29A31FE8}"/>
    <hyperlink ref="A8" r:id="rId17" display="https://wallmine.com/lse/gmr" xr:uid="{B567CE53-3036-6640-86EB-A2A50CE21B04}"/>
    <hyperlink ref="A9" r:id="rId18" display="https://wallmine.com/lse/spo" xr:uid="{4A49D2F1-7388-C94E-A469-C74B13B9ED9D}"/>
    <hyperlink ref="A10" r:id="rId19" display="https://wallmine.com/lse/botb" xr:uid="{054C33D0-6C28-BE4C-9E08-BE867684081D}"/>
    <hyperlink ref="A11" r:id="rId20" display="https://wallmine.com/lse/web" xr:uid="{92FC474B-69BF-DD42-B219-88CB01939424}"/>
    <hyperlink ref="A12" r:id="rId21" display="https://wallmine.com/lse/cmx" xr:uid="{88EE44D4-3982-0549-8C47-13145B4150AA}"/>
    <hyperlink ref="A1" r:id="rId22" xr:uid="{D2513722-5CE3-AE47-ADE0-12054D65C731}"/>
  </hyperlinks>
  <pageMargins left="0.7" right="0.7" top="0.75" bottom="0.75" header="0.3" footer="0.3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 tint="0.39997558519241921"/>
  </sheetPr>
  <dimension ref="B2:M1011"/>
  <sheetViews>
    <sheetView zoomScaleNormal="100" workbookViewId="0">
      <selection activeCell="N28" sqref="N28"/>
    </sheetView>
  </sheetViews>
  <sheetFormatPr defaultColWidth="12.625" defaultRowHeight="15" customHeight="1" x14ac:dyDescent="0.25"/>
  <cols>
    <col min="1" max="1" width="7.625" style="6" customWidth="1"/>
    <col min="2" max="2" width="6.875" style="6" bestFit="1" customWidth="1"/>
    <col min="3" max="3" width="8" style="6" customWidth="1"/>
    <col min="4" max="4" width="4.375" style="6" bestFit="1" customWidth="1"/>
    <col min="5" max="5" width="20.625" style="6" customWidth="1"/>
    <col min="6" max="6" width="65" style="6" customWidth="1"/>
    <col min="7" max="7" width="10.125" style="6" bestFit="1" customWidth="1"/>
    <col min="8" max="8" width="7.875" style="6" bestFit="1" customWidth="1"/>
    <col min="9" max="9" width="10.125" style="6" bestFit="1" customWidth="1"/>
    <col min="10" max="10" width="7.625" style="6" customWidth="1"/>
    <col min="11" max="11" width="8.125" style="6" bestFit="1" customWidth="1"/>
    <col min="12" max="12" width="11" style="6" bestFit="1" customWidth="1"/>
    <col min="13" max="13" width="8.125" style="6" bestFit="1" customWidth="1"/>
    <col min="14" max="29" width="7.625" style="6" customWidth="1"/>
    <col min="30" max="16384" width="12.625" style="6"/>
  </cols>
  <sheetData>
    <row r="2" spans="2:13" ht="18.75" x14ac:dyDescent="0.3">
      <c r="B2" s="48" t="s">
        <v>0</v>
      </c>
    </row>
    <row r="3" spans="2:13" x14ac:dyDescent="0.25">
      <c r="C3" s="7"/>
      <c r="D3" s="7"/>
      <c r="J3" s="154" t="s">
        <v>23</v>
      </c>
      <c r="K3" s="155"/>
      <c r="L3" s="155"/>
      <c r="M3" s="156"/>
    </row>
    <row r="4" spans="2:13" x14ac:dyDescent="0.25">
      <c r="B4" s="47" t="s">
        <v>116</v>
      </c>
      <c r="C4" s="8" t="s">
        <v>1</v>
      </c>
      <c r="D4" s="8" t="s">
        <v>141</v>
      </c>
      <c r="E4" s="8" t="s">
        <v>2</v>
      </c>
      <c r="F4" s="8" t="s">
        <v>3</v>
      </c>
      <c r="G4" s="1" t="s">
        <v>129</v>
      </c>
      <c r="H4" s="1" t="s">
        <v>4</v>
      </c>
      <c r="I4" s="2" t="s">
        <v>5</v>
      </c>
      <c r="J4" s="3" t="s">
        <v>6</v>
      </c>
      <c r="K4" s="3" t="s">
        <v>7</v>
      </c>
      <c r="L4" s="3" t="s">
        <v>139</v>
      </c>
      <c r="M4" s="3" t="s">
        <v>8</v>
      </c>
    </row>
    <row r="5" spans="2:13" x14ac:dyDescent="0.25">
      <c r="B5" s="6" t="s">
        <v>117</v>
      </c>
      <c r="C5" s="9" t="s">
        <v>9</v>
      </c>
      <c r="D5" s="52" t="s">
        <v>144</v>
      </c>
      <c r="E5" s="9" t="s">
        <v>10</v>
      </c>
      <c r="F5" s="9" t="s">
        <v>11</v>
      </c>
      <c r="G5" s="55">
        <v>9000</v>
      </c>
      <c r="H5" s="55">
        <v>175.76</v>
      </c>
      <c r="I5" s="56">
        <f>(G5/100)*H5</f>
        <v>15818.4</v>
      </c>
      <c r="J5" s="57">
        <f>3+603.4</f>
        <v>606.4</v>
      </c>
      <c r="K5" s="57">
        <f>150.9+48.3+50.8+102.3+145.7+3088.1</f>
        <v>3586.1</v>
      </c>
      <c r="L5" s="57">
        <f>J5-K5</f>
        <v>-2979.7</v>
      </c>
      <c r="M5" s="57">
        <f>I5-J5+K5</f>
        <v>18798.099999999999</v>
      </c>
    </row>
    <row r="6" spans="2:13" x14ac:dyDescent="0.25">
      <c r="B6" s="6" t="s">
        <v>117</v>
      </c>
      <c r="C6" s="9" t="s">
        <v>12</v>
      </c>
      <c r="D6" s="61" t="s">
        <v>144</v>
      </c>
      <c r="E6" s="9" t="s">
        <v>13</v>
      </c>
      <c r="F6" s="9" t="s">
        <v>14</v>
      </c>
      <c r="G6" s="55">
        <v>1677.5</v>
      </c>
      <c r="H6" s="55">
        <v>588.27</v>
      </c>
      <c r="I6" s="56">
        <f t="shared" ref="I6:I13" si="0">(G6/100)*H6</f>
        <v>9868.2292499999985</v>
      </c>
      <c r="J6" s="6">
        <f>54.4+3.6+18.9+396.4</f>
        <v>473.29999999999995</v>
      </c>
      <c r="K6" s="57">
        <f>2640.7+750.3+205.3+22.9+211.7</f>
        <v>3830.9</v>
      </c>
      <c r="L6" s="57">
        <f>J6-K6</f>
        <v>-3357.6000000000004</v>
      </c>
      <c r="M6" s="57">
        <f>I6-J6+K6</f>
        <v>13225.829249999999</v>
      </c>
    </row>
    <row r="7" spans="2:13" x14ac:dyDescent="0.25">
      <c r="B7" s="6" t="s">
        <v>117</v>
      </c>
      <c r="C7" s="9" t="s">
        <v>17</v>
      </c>
      <c r="D7" s="61" t="s">
        <v>142</v>
      </c>
      <c r="E7" s="9" t="s">
        <v>18</v>
      </c>
      <c r="F7" s="9" t="s">
        <v>19</v>
      </c>
      <c r="G7" s="55">
        <v>613</v>
      </c>
      <c r="H7" s="55">
        <v>299.24</v>
      </c>
      <c r="I7" s="56">
        <f>(G7/100)*H7</f>
        <v>1834.3412000000001</v>
      </c>
      <c r="J7" s="57">
        <f>(50.442+683.681)*I19</f>
        <v>609.32209</v>
      </c>
      <c r="K7" s="57">
        <f>(308.875+873.129+61.547+8.508+12.433)*I19</f>
        <v>1049.52836</v>
      </c>
      <c r="L7" s="57">
        <f>J7-K7</f>
        <v>-440.20627000000002</v>
      </c>
      <c r="M7" s="57">
        <f>I7-J7+K7</f>
        <v>2274.5474700000004</v>
      </c>
    </row>
    <row r="8" spans="2:13" x14ac:dyDescent="0.25">
      <c r="B8" s="6" t="s">
        <v>117</v>
      </c>
      <c r="C8" s="10">
        <v>888</v>
      </c>
      <c r="D8" s="61" t="s">
        <v>143</v>
      </c>
      <c r="E8" s="11" t="s">
        <v>15</v>
      </c>
      <c r="F8" s="9" t="s">
        <v>16</v>
      </c>
      <c r="G8" s="55">
        <v>207.6</v>
      </c>
      <c r="H8" s="55">
        <v>374.54</v>
      </c>
      <c r="I8" s="56">
        <f t="shared" si="0"/>
        <v>777.54504000000009</v>
      </c>
      <c r="J8" s="57">
        <f>(255.6)*I18</f>
        <v>194.256</v>
      </c>
      <c r="K8" s="57">
        <f>(32+196.1+6.5+81.1)*I18</f>
        <v>239.93199999999999</v>
      </c>
      <c r="L8" s="57">
        <f t="shared" ref="L8" si="1">J8-K8</f>
        <v>-45.675999999999988</v>
      </c>
      <c r="M8" s="57">
        <f t="shared" ref="M8" si="2">I8-J8+K8</f>
        <v>823.22104000000013</v>
      </c>
    </row>
    <row r="9" spans="2:13" x14ac:dyDescent="0.25">
      <c r="B9" s="6" t="s">
        <v>117</v>
      </c>
      <c r="C9" s="9" t="s">
        <v>20</v>
      </c>
      <c r="D9" s="61" t="s">
        <v>144</v>
      </c>
      <c r="E9" s="9" t="s">
        <v>21</v>
      </c>
      <c r="F9" s="9" t="s">
        <v>22</v>
      </c>
      <c r="G9" s="55">
        <v>135.4</v>
      </c>
      <c r="H9" s="55">
        <v>468.43</v>
      </c>
      <c r="I9" s="56">
        <f t="shared" si="0"/>
        <v>634.25422000000003</v>
      </c>
      <c r="J9" s="57">
        <f>2.5+163.5</f>
        <v>166</v>
      </c>
      <c r="K9" s="57">
        <f>31+77.7+40</f>
        <v>148.69999999999999</v>
      </c>
      <c r="L9" s="57">
        <f t="shared" ref="L9" si="3">J9-K9</f>
        <v>17.300000000000011</v>
      </c>
      <c r="M9" s="57">
        <f t="shared" ref="M9" si="4">I9-J9+K9</f>
        <v>616.95422000000008</v>
      </c>
    </row>
    <row r="10" spans="2:13" ht="15" customHeight="1" x14ac:dyDescent="0.25">
      <c r="B10" s="50" t="s">
        <v>118</v>
      </c>
      <c r="C10" s="50" t="s">
        <v>84</v>
      </c>
      <c r="D10" s="50"/>
      <c r="E10" s="50" t="s">
        <v>119</v>
      </c>
      <c r="F10" s="51" t="s">
        <v>123</v>
      </c>
      <c r="G10" s="58">
        <v>30.65</v>
      </c>
      <c r="H10" s="58">
        <v>292.01</v>
      </c>
      <c r="I10" s="59">
        <f t="shared" si="0"/>
        <v>89.501064999999997</v>
      </c>
      <c r="J10" s="60"/>
      <c r="K10" s="60"/>
      <c r="L10" s="60"/>
      <c r="M10" s="60"/>
    </row>
    <row r="11" spans="2:13" ht="15" customHeight="1" x14ac:dyDescent="0.25">
      <c r="B11" s="50" t="s">
        <v>118</v>
      </c>
      <c r="C11" s="50" t="s">
        <v>78</v>
      </c>
      <c r="D11" s="50"/>
      <c r="E11" s="50" t="s">
        <v>124</v>
      </c>
      <c r="F11" s="51" t="s">
        <v>120</v>
      </c>
      <c r="G11" s="58">
        <v>35</v>
      </c>
      <c r="H11" s="58">
        <v>100</v>
      </c>
      <c r="I11" s="59">
        <f t="shared" si="0"/>
        <v>35</v>
      </c>
      <c r="J11" s="60"/>
      <c r="K11" s="60"/>
      <c r="L11" s="60"/>
      <c r="M11" s="60"/>
    </row>
    <row r="12" spans="2:13" ht="15" customHeight="1" x14ac:dyDescent="0.25">
      <c r="B12" s="50" t="s">
        <v>118</v>
      </c>
      <c r="C12" s="50" t="s">
        <v>67</v>
      </c>
      <c r="D12" s="50"/>
      <c r="E12" s="50" t="s">
        <v>126</v>
      </c>
      <c r="F12" s="51" t="s">
        <v>125</v>
      </c>
      <c r="G12" s="58">
        <v>2.95</v>
      </c>
      <c r="H12" s="58">
        <v>393.34</v>
      </c>
      <c r="I12" s="59">
        <f t="shared" si="0"/>
        <v>11.603529999999999</v>
      </c>
      <c r="J12" s="60"/>
      <c r="K12" s="60"/>
      <c r="L12" s="60"/>
      <c r="M12" s="60"/>
    </row>
    <row r="13" spans="2:13" ht="15" customHeight="1" x14ac:dyDescent="0.25">
      <c r="B13" s="50" t="s">
        <v>118</v>
      </c>
      <c r="C13" s="50" t="s">
        <v>61</v>
      </c>
      <c r="D13" s="50"/>
      <c r="E13" s="50" t="s">
        <v>127</v>
      </c>
      <c r="F13" s="51" t="s">
        <v>128</v>
      </c>
      <c r="G13" s="58">
        <v>71</v>
      </c>
      <c r="H13" s="58">
        <v>21.03</v>
      </c>
      <c r="I13" s="59">
        <f t="shared" si="0"/>
        <v>14.9313</v>
      </c>
      <c r="J13" s="60"/>
      <c r="K13" s="60"/>
      <c r="L13" s="60"/>
      <c r="M13" s="60"/>
    </row>
    <row r="14" spans="2:13" x14ac:dyDescent="0.25">
      <c r="B14" s="148" t="s">
        <v>130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50"/>
      <c r="M14" s="151"/>
    </row>
    <row r="17" spans="2:9" ht="15" customHeight="1" x14ac:dyDescent="0.25">
      <c r="B17" s="12" t="s">
        <v>54</v>
      </c>
      <c r="C17" s="13"/>
      <c r="D17" s="13"/>
      <c r="E17" s="13"/>
      <c r="F17" s="14"/>
      <c r="H17" s="152" t="s">
        <v>138</v>
      </c>
      <c r="I17" s="153"/>
    </row>
    <row r="18" spans="2:9" ht="15" customHeight="1" x14ac:dyDescent="0.25">
      <c r="B18" s="102" t="s">
        <v>154</v>
      </c>
      <c r="C18" s="16"/>
      <c r="D18" s="16"/>
      <c r="E18" s="16"/>
      <c r="F18" s="17"/>
      <c r="H18" s="54" t="s">
        <v>137</v>
      </c>
      <c r="I18" s="53">
        <v>0.76</v>
      </c>
    </row>
    <row r="19" spans="2:9" ht="15" customHeight="1" x14ac:dyDescent="0.25">
      <c r="B19" s="46"/>
      <c r="C19" s="16"/>
      <c r="D19" s="16"/>
      <c r="E19" s="16"/>
      <c r="F19" s="17"/>
      <c r="H19" s="54" t="s">
        <v>140</v>
      </c>
      <c r="I19" s="53">
        <v>0.83</v>
      </c>
    </row>
    <row r="20" spans="2:9" ht="15" customHeight="1" x14ac:dyDescent="0.25">
      <c r="B20" s="15" t="s">
        <v>136</v>
      </c>
      <c r="C20" s="16"/>
      <c r="D20" s="16"/>
      <c r="E20" s="16"/>
      <c r="F20" s="17"/>
    </row>
    <row r="21" spans="2:9" ht="15" customHeight="1" x14ac:dyDescent="0.25">
      <c r="B21" s="15" t="s">
        <v>134</v>
      </c>
      <c r="C21" s="16"/>
      <c r="D21" s="16"/>
      <c r="E21" s="16"/>
      <c r="F21" s="17"/>
    </row>
    <row r="22" spans="2:9" ht="15" customHeight="1" x14ac:dyDescent="0.25">
      <c r="B22" s="46"/>
      <c r="C22" s="16"/>
      <c r="D22" s="16"/>
      <c r="E22" s="16"/>
      <c r="F22" s="17"/>
    </row>
    <row r="23" spans="2:9" ht="15" customHeight="1" x14ac:dyDescent="0.25">
      <c r="B23" s="15" t="s">
        <v>55</v>
      </c>
      <c r="C23" s="16"/>
      <c r="D23" s="16"/>
      <c r="E23" s="16"/>
      <c r="F23" s="17"/>
    </row>
    <row r="24" spans="2:9" ht="15" customHeight="1" x14ac:dyDescent="0.25">
      <c r="B24" s="102" t="s">
        <v>155</v>
      </c>
      <c r="C24" s="16"/>
      <c r="D24" s="16"/>
      <c r="E24" s="16"/>
      <c r="F24" s="17"/>
      <c r="I24" s="108" t="s">
        <v>163</v>
      </c>
    </row>
    <row r="25" spans="2:9" ht="15" customHeight="1" x14ac:dyDescent="0.25">
      <c r="B25" s="15"/>
      <c r="C25" s="16"/>
      <c r="D25" s="16"/>
      <c r="E25" s="16"/>
      <c r="F25" s="17"/>
      <c r="I25" s="108" t="s">
        <v>164</v>
      </c>
    </row>
    <row r="26" spans="2:9" ht="15" customHeight="1" x14ac:dyDescent="0.25">
      <c r="B26" s="18" t="s">
        <v>135</v>
      </c>
      <c r="C26" s="19"/>
      <c r="D26" s="19"/>
      <c r="E26" s="19"/>
      <c r="F26" s="20"/>
    </row>
    <row r="29" spans="2:9" ht="15" customHeight="1" x14ac:dyDescent="0.25">
      <c r="I29" s="104"/>
    </row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</sheetData>
  <mergeCells count="3">
    <mergeCell ref="B14:M14"/>
    <mergeCell ref="H17:I17"/>
    <mergeCell ref="J3:M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23BF-59D5-40AD-B5ED-44109F471A19}">
  <dimension ref="A1:X29"/>
  <sheetViews>
    <sheetView tabSelected="1"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75" defaultRowHeight="12.75" x14ac:dyDescent="0.2"/>
  <cols>
    <col min="1" max="1" width="3.625" style="114" customWidth="1"/>
    <col min="2" max="2" width="8.875" style="112"/>
    <col min="3" max="3" width="20.125" style="112" bestFit="1" customWidth="1"/>
    <col min="4" max="5" width="8.875" style="112"/>
    <col min="6" max="6" width="10.5" style="112" bestFit="1" customWidth="1"/>
    <col min="7" max="8" width="8.875" style="112"/>
    <col min="9" max="9" width="8.875" style="112" customWidth="1"/>
    <col min="10" max="10" width="63.375" style="112" bestFit="1" customWidth="1"/>
    <col min="11" max="12" width="8.875" style="112"/>
    <col min="13" max="14" width="8.875" style="113"/>
    <col min="15" max="17" width="8.875" style="112"/>
    <col min="18" max="20" width="10.125" style="112" bestFit="1" customWidth="1"/>
    <col min="21" max="21" width="8.875" style="113"/>
    <col min="22" max="22" width="9.625" style="112" bestFit="1" customWidth="1"/>
    <col min="23" max="16384" width="8.875" style="112"/>
  </cols>
  <sheetData>
    <row r="1" spans="2:24" x14ac:dyDescent="0.2">
      <c r="F1" s="159" t="s">
        <v>179</v>
      </c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12"/>
    </row>
    <row r="2" spans="2:24" x14ac:dyDescent="0.2">
      <c r="B2" s="110" t="s">
        <v>1</v>
      </c>
      <c r="C2" s="110" t="s">
        <v>2</v>
      </c>
      <c r="D2" s="111" t="s">
        <v>116</v>
      </c>
      <c r="E2" s="111" t="s">
        <v>165</v>
      </c>
      <c r="F2" s="127" t="s">
        <v>166</v>
      </c>
      <c r="G2" s="127" t="s">
        <v>167</v>
      </c>
      <c r="H2" s="127" t="s">
        <v>168</v>
      </c>
      <c r="I2" s="127" t="s">
        <v>8</v>
      </c>
      <c r="J2" s="111" t="s">
        <v>3</v>
      </c>
      <c r="K2" s="111" t="s">
        <v>172</v>
      </c>
      <c r="L2" s="111" t="s">
        <v>177</v>
      </c>
      <c r="M2" s="111" t="s">
        <v>171</v>
      </c>
      <c r="N2" s="111" t="s">
        <v>176</v>
      </c>
      <c r="O2" s="111" t="s">
        <v>169</v>
      </c>
      <c r="P2" s="111" t="s">
        <v>178</v>
      </c>
      <c r="Q2" s="111" t="s">
        <v>182</v>
      </c>
      <c r="R2" s="111" t="s">
        <v>173</v>
      </c>
      <c r="S2" s="111" t="s">
        <v>174</v>
      </c>
      <c r="T2" s="110" t="s">
        <v>175</v>
      </c>
      <c r="U2" s="111" t="s">
        <v>181</v>
      </c>
      <c r="V2" s="111" t="s">
        <v>185</v>
      </c>
      <c r="W2" s="111" t="s">
        <v>190</v>
      </c>
      <c r="X2" s="110"/>
    </row>
    <row r="3" spans="2:24" x14ac:dyDescent="0.2">
      <c r="B3" s="115" t="s">
        <v>9</v>
      </c>
      <c r="C3" s="112" t="s">
        <v>10</v>
      </c>
      <c r="D3" s="113" t="s">
        <v>170</v>
      </c>
      <c r="E3" s="113" t="s">
        <v>144</v>
      </c>
      <c r="F3" s="112">
        <f>[1]Main!$C$6</f>
        <v>79.64</v>
      </c>
      <c r="G3" s="124">
        <f>[1]Main!$C$8</f>
        <v>14001.508400000001</v>
      </c>
      <c r="H3" s="124">
        <f>[1]Main!$C$11</f>
        <v>-2552.1999999999998</v>
      </c>
      <c r="I3" s="124">
        <f>[1]Main!$C$12</f>
        <v>16553.7084</v>
      </c>
      <c r="J3" s="125" t="s">
        <v>11</v>
      </c>
      <c r="K3" s="123" t="s">
        <v>29</v>
      </c>
      <c r="L3" s="123" t="s">
        <v>29</v>
      </c>
      <c r="M3" s="122">
        <f>'[1]Financial Model'!$O$17</f>
        <v>-411.9000000000002</v>
      </c>
      <c r="N3" s="122">
        <f>'[1]Financial Model'!$N$17</f>
        <v>-34.700000000000088</v>
      </c>
      <c r="O3" s="116">
        <f>'[1]Financial Model'!$O$21</f>
        <v>0.61739173652297807</v>
      </c>
      <c r="P3" s="116">
        <f>'[1]Financial Model'!$O$22</f>
        <v>-1.0354196348696238E-2</v>
      </c>
      <c r="Q3" s="116">
        <f>'[1]Financial Model'!$O$23</f>
        <v>-6.8238295616447467E-2</v>
      </c>
      <c r="R3" s="116">
        <f>'[1]Financial Model'!$O$26</f>
        <v>0.36754344230725677</v>
      </c>
      <c r="S3" s="116">
        <f>'[1]Financial Model'!$N$26</f>
        <v>1.0625700934579436</v>
      </c>
      <c r="T3" s="116">
        <f>'[1]Financial Model'!$M$26</f>
        <v>0.14230810291448703</v>
      </c>
      <c r="U3" s="113" t="s">
        <v>180</v>
      </c>
      <c r="V3" s="113" t="s">
        <v>189</v>
      </c>
      <c r="W3" s="113">
        <v>1958</v>
      </c>
    </row>
    <row r="4" spans="2:24" x14ac:dyDescent="0.2">
      <c r="B4" s="115" t="s">
        <v>12</v>
      </c>
      <c r="C4" s="112" t="s">
        <v>13</v>
      </c>
      <c r="D4" s="113" t="s">
        <v>170</v>
      </c>
      <c r="E4" s="113" t="s">
        <v>144</v>
      </c>
      <c r="F4" s="112">
        <f>[2]Main!$C$6</f>
        <v>10.06</v>
      </c>
      <c r="G4" s="124">
        <f>[2]Main!$C$8</f>
        <v>5918.3985999999995</v>
      </c>
      <c r="H4" s="124">
        <f>[2]Main!$C$11</f>
        <v>0</v>
      </c>
      <c r="I4" s="124">
        <f>[2]Main!$C$12</f>
        <v>5918.3985999999995</v>
      </c>
      <c r="J4" s="125" t="s">
        <v>14</v>
      </c>
      <c r="K4" s="123">
        <f>$I$4/M4</f>
        <v>22.701950901419231</v>
      </c>
      <c r="L4" s="123">
        <f>$I$4/N4</f>
        <v>21.663245241581272</v>
      </c>
      <c r="M4" s="122">
        <f>'[2]Financial Model'!$R$18</f>
        <v>260.70000000000027</v>
      </c>
      <c r="N4" s="122">
        <f>'[2]Financial Model'!$Q$18</f>
        <v>273.19999999999982</v>
      </c>
      <c r="O4" s="116">
        <f>'[2]Financial Model'!$R$22</f>
        <v>0.63597911227154047</v>
      </c>
      <c r="P4" s="116">
        <f>'[2]Financial Model'!$R$23</f>
        <v>9.2898172323759839E-2</v>
      </c>
      <c r="Q4" s="116">
        <f>'[2]Financial Model'!$R$24</f>
        <v>6.8067885117493537E-2</v>
      </c>
      <c r="R4" s="116">
        <f>'[2]Financial Model'!$R$27</f>
        <v>7.5359389038634372E-2</v>
      </c>
      <c r="S4" s="116">
        <f>'[2]Financial Model'!$Q$27</f>
        <v>-4.6113859310807914E-3</v>
      </c>
      <c r="U4" s="113" t="s">
        <v>180</v>
      </c>
      <c r="V4" s="113" t="s">
        <v>187</v>
      </c>
      <c r="W4" s="113">
        <v>2004</v>
      </c>
    </row>
    <row r="5" spans="2:24" x14ac:dyDescent="0.2">
      <c r="B5" s="115" t="s">
        <v>192</v>
      </c>
      <c r="C5" s="112" t="s">
        <v>193</v>
      </c>
      <c r="D5" s="113" t="s">
        <v>194</v>
      </c>
      <c r="E5" s="113" t="s">
        <v>143</v>
      </c>
      <c r="F5" s="112">
        <f>[3]Main!$C$6</f>
        <v>11.26</v>
      </c>
      <c r="G5" s="124">
        <f>[3]Main!$C$8*G16</f>
        <v>4194.8458346629996</v>
      </c>
      <c r="H5" s="124">
        <f>[3]Main!$C$11*G16</f>
        <v>109.74011000000007</v>
      </c>
      <c r="I5" s="124">
        <f>[3]Main!$C$12*G16</f>
        <v>4085.1057246629998</v>
      </c>
      <c r="J5" s="125" t="s">
        <v>196</v>
      </c>
      <c r="K5" s="123" t="s">
        <v>29</v>
      </c>
      <c r="L5" s="123" t="s">
        <v>29</v>
      </c>
      <c r="M5" s="122">
        <f>'[3]Financial Model'!$Q$17</f>
        <v>-142.73400000000001</v>
      </c>
      <c r="N5" s="122">
        <f>'[3]Financial Model'!$P$17</f>
        <v>0</v>
      </c>
      <c r="O5" s="116">
        <f>'[3]Financial Model'!$I$21</f>
        <v>0.19767971844619134</v>
      </c>
      <c r="P5" s="116">
        <f>'[3]Financial Model'!$I$22</f>
        <v>-2.5679850013391667</v>
      </c>
      <c r="Q5" s="116">
        <f>'[3]Financial Model'!$I$23</f>
        <v>-2.5609931444090996</v>
      </c>
      <c r="R5" s="116" t="str">
        <f>'[3]Financial Model'!$Q$26</f>
        <v>-</v>
      </c>
      <c r="S5" s="116">
        <f>'[3]Financial Model'!$P$26</f>
        <v>0</v>
      </c>
      <c r="T5" s="116">
        <f>'[3]Financial Model'!$O$26</f>
        <v>0</v>
      </c>
      <c r="U5" s="113" t="s">
        <v>197</v>
      </c>
      <c r="V5" s="113" t="s">
        <v>195</v>
      </c>
      <c r="W5" s="113">
        <v>2011</v>
      </c>
    </row>
    <row r="6" spans="2:24" x14ac:dyDescent="0.2">
      <c r="B6" s="115" t="s">
        <v>17</v>
      </c>
      <c r="C6" s="112" t="s">
        <v>18</v>
      </c>
      <c r="D6" s="113" t="s">
        <v>170</v>
      </c>
      <c r="E6" s="113"/>
      <c r="F6" s="112">
        <f>[4]Main!$C$6</f>
        <v>5.4850000000000003</v>
      </c>
      <c r="G6" s="124">
        <f>[4]Main!$C$8</f>
        <v>1641.3314000000003</v>
      </c>
      <c r="H6" s="124">
        <f>[4]Main!$C$11</f>
        <v>0</v>
      </c>
      <c r="I6" s="124">
        <f>[4]Main!$C$12</f>
        <v>1641.3314000000003</v>
      </c>
      <c r="J6" s="125" t="s">
        <v>19</v>
      </c>
      <c r="K6" s="123"/>
      <c r="L6" s="123"/>
      <c r="M6" s="122"/>
      <c r="N6" s="122"/>
      <c r="P6" s="113"/>
      <c r="Q6" s="113"/>
      <c r="V6" s="113" t="s">
        <v>191</v>
      </c>
      <c r="W6" s="113">
        <v>1999</v>
      </c>
    </row>
    <row r="7" spans="2:24" x14ac:dyDescent="0.2">
      <c r="B7" s="117">
        <v>888</v>
      </c>
      <c r="C7" s="112" t="s">
        <v>15</v>
      </c>
      <c r="D7" s="113" t="s">
        <v>170</v>
      </c>
      <c r="E7" s="113" t="s">
        <v>143</v>
      </c>
      <c r="F7" s="112">
        <f>[5]Main!$C$6</f>
        <v>0.78</v>
      </c>
      <c r="G7" s="124">
        <f>[5]Main!$C$8</f>
        <v>317.39393088000003</v>
      </c>
      <c r="H7" s="124">
        <f>[5]Main!$C$11</f>
        <v>-1624</v>
      </c>
      <c r="I7" s="124">
        <f>[5]Main!$C$12</f>
        <v>1941.39393088</v>
      </c>
      <c r="J7" s="125" t="s">
        <v>16</v>
      </c>
      <c r="K7" s="123">
        <f>$I$7/M7</f>
        <v>24.673299919678705</v>
      </c>
      <c r="L7" s="123" t="e">
        <f>$I$7/N7</f>
        <v>#DIV/0!</v>
      </c>
      <c r="M7" s="122">
        <f>'[5]Financial Model'!$Q$17*G16</f>
        <v>78.684000000000026</v>
      </c>
      <c r="N7" s="122">
        <f>'[5]Financial Model'!$P$17*G16</f>
        <v>0</v>
      </c>
      <c r="O7" s="116">
        <f>'[5]Financial Model'!$Q$21</f>
        <v>0.74306326304106551</v>
      </c>
      <c r="P7" s="116">
        <f>'[5]Financial Model'!$Q$22</f>
        <v>0.18442471328153912</v>
      </c>
      <c r="Q7" s="116">
        <f>'[5]Financial Model'!$Q$23</f>
        <v>0.17536071032186465</v>
      </c>
      <c r="R7" s="116" t="str">
        <f>'[5]Financial Model'!$Q$26</f>
        <v>-</v>
      </c>
      <c r="S7" s="116">
        <f>'[5]Financial Model'!$P$26</f>
        <v>0</v>
      </c>
      <c r="T7" s="121">
        <f>'[5]Financial Model'!$O$26</f>
        <v>-4.257380772142294E-2</v>
      </c>
      <c r="U7" s="113" t="s">
        <v>180</v>
      </c>
      <c r="V7" s="113" t="s">
        <v>186</v>
      </c>
      <c r="W7" s="113">
        <v>1997</v>
      </c>
    </row>
    <row r="8" spans="2:24" x14ac:dyDescent="0.2">
      <c r="B8" s="115" t="s">
        <v>20</v>
      </c>
      <c r="C8" s="112" t="s">
        <v>21</v>
      </c>
      <c r="D8" s="113" t="s">
        <v>170</v>
      </c>
      <c r="E8" s="113" t="s">
        <v>144</v>
      </c>
      <c r="F8" s="112">
        <f>[6]Main!$C$6</f>
        <v>0.83</v>
      </c>
      <c r="G8" s="124">
        <f>[6]Main!$C$8</f>
        <v>388.79689999999999</v>
      </c>
      <c r="H8" s="124">
        <f>[6]Main!$C$11</f>
        <v>87.600000000000009</v>
      </c>
      <c r="I8" s="124">
        <f>[6]Main!$C$12</f>
        <v>301.19689999999997</v>
      </c>
      <c r="J8" s="125" t="s">
        <v>183</v>
      </c>
      <c r="K8" s="123" t="s">
        <v>29</v>
      </c>
      <c r="L8" s="123">
        <f>$I$8/N8</f>
        <v>32.042223404255324</v>
      </c>
      <c r="M8" s="122">
        <f>'[6]Financial Model'!$Q$15</f>
        <v>-71.999999999999943</v>
      </c>
      <c r="N8" s="113">
        <f>'[6]Financial Model'!$P$15</f>
        <v>9.3999999999999986</v>
      </c>
      <c r="O8" s="116">
        <f>'[6]Financial Model'!$I$19</f>
        <v>0.40545400059934067</v>
      </c>
      <c r="P8" s="116">
        <f>'[6]Financial Model'!$I$20</f>
        <v>0.30866047347917286</v>
      </c>
      <c r="Q8" s="116">
        <f>'[6]Financial Model'!$I$21</f>
        <v>0.25352112676056338</v>
      </c>
      <c r="R8" s="116">
        <f>'[6]Financial Model'!$Q$24</f>
        <v>-0.48346654129446798</v>
      </c>
      <c r="S8" s="116">
        <f>'[6]Financial Model'!$P$24</f>
        <v>-8.2002589555459693E-2</v>
      </c>
      <c r="T8" s="116">
        <f>'[6]Financial Model'!$O$24</f>
        <v>5.9334298118669526E-3</v>
      </c>
      <c r="U8" s="113" t="s">
        <v>184</v>
      </c>
      <c r="V8" s="113" t="s">
        <v>187</v>
      </c>
      <c r="W8" s="113">
        <v>1937</v>
      </c>
    </row>
    <row r="9" spans="2:24" x14ac:dyDescent="0.2">
      <c r="B9" s="112" t="s">
        <v>84</v>
      </c>
      <c r="C9" s="112" t="s">
        <v>119</v>
      </c>
      <c r="D9" s="113" t="s">
        <v>118</v>
      </c>
      <c r="E9" s="113"/>
      <c r="J9" s="128" t="s">
        <v>201</v>
      </c>
      <c r="K9" s="123"/>
      <c r="L9" s="123"/>
      <c r="M9" s="122"/>
      <c r="N9" s="122"/>
      <c r="O9" s="113"/>
      <c r="P9" s="113"/>
      <c r="Q9" s="113"/>
    </row>
    <row r="10" spans="2:24" x14ac:dyDescent="0.2">
      <c r="B10" s="112" t="s">
        <v>78</v>
      </c>
      <c r="C10" s="112" t="s">
        <v>124</v>
      </c>
      <c r="D10" s="113" t="s">
        <v>118</v>
      </c>
      <c r="E10" s="113"/>
      <c r="J10" s="128" t="s">
        <v>198</v>
      </c>
      <c r="K10" s="123"/>
      <c r="L10" s="123"/>
      <c r="M10" s="122"/>
      <c r="N10" s="122"/>
      <c r="O10" s="113"/>
      <c r="P10" s="113"/>
      <c r="Q10" s="113"/>
    </row>
    <row r="11" spans="2:24" x14ac:dyDescent="0.2">
      <c r="B11" s="112" t="s">
        <v>67</v>
      </c>
      <c r="C11" s="112" t="s">
        <v>126</v>
      </c>
      <c r="D11" s="113" t="s">
        <v>118</v>
      </c>
      <c r="E11" s="113"/>
      <c r="J11" s="112" t="s">
        <v>199</v>
      </c>
      <c r="K11" s="123"/>
      <c r="L11" s="123"/>
      <c r="M11" s="122"/>
      <c r="N11" s="122"/>
      <c r="O11" s="113"/>
      <c r="P11" s="113"/>
      <c r="Q11" s="113"/>
    </row>
    <row r="12" spans="2:24" x14ac:dyDescent="0.2">
      <c r="B12" s="112" t="s">
        <v>61</v>
      </c>
      <c r="C12" s="112" t="s">
        <v>127</v>
      </c>
      <c r="D12" s="113" t="s">
        <v>118</v>
      </c>
      <c r="E12" s="113"/>
      <c r="G12" s="112" t="s">
        <v>188</v>
      </c>
      <c r="J12" s="128" t="s">
        <v>200</v>
      </c>
      <c r="K12" s="123"/>
      <c r="L12" s="123"/>
      <c r="M12" s="122"/>
      <c r="N12" s="122"/>
      <c r="O12" s="113"/>
      <c r="P12" s="113"/>
      <c r="Q12" s="113"/>
    </row>
    <row r="13" spans="2:24" x14ac:dyDescent="0.2">
      <c r="K13" s="123"/>
      <c r="L13" s="123"/>
      <c r="M13" s="122"/>
      <c r="N13" s="122"/>
    </row>
    <row r="15" spans="2:24" x14ac:dyDescent="0.2">
      <c r="F15" s="157" t="s">
        <v>138</v>
      </c>
      <c r="G15" s="158"/>
      <c r="H15" s="130" t="s">
        <v>208</v>
      </c>
      <c r="O15" s="112" t="s">
        <v>188</v>
      </c>
    </row>
    <row r="16" spans="2:24" x14ac:dyDescent="0.2">
      <c r="F16" s="118" t="s">
        <v>137</v>
      </c>
      <c r="G16" s="126">
        <v>0.83</v>
      </c>
      <c r="H16" s="131">
        <f>1/G16</f>
        <v>1.2048192771084338</v>
      </c>
      <c r="I16" s="112" t="s">
        <v>188</v>
      </c>
    </row>
    <row r="17" spans="2:23" x14ac:dyDescent="0.2">
      <c r="F17" s="119" t="s">
        <v>140</v>
      </c>
      <c r="G17" s="120">
        <v>0.85</v>
      </c>
      <c r="H17" s="132">
        <f>1/G17</f>
        <v>1.1764705882352942</v>
      </c>
    </row>
    <row r="20" spans="2:23" x14ac:dyDescent="0.2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</row>
    <row r="21" spans="2:23" x14ac:dyDescent="0.2">
      <c r="B21" s="112" t="s">
        <v>202</v>
      </c>
      <c r="C21" s="112" t="s">
        <v>205</v>
      </c>
      <c r="J21" s="128" t="s">
        <v>211</v>
      </c>
    </row>
    <row r="22" spans="2:23" x14ac:dyDescent="0.2">
      <c r="B22" s="112" t="s">
        <v>203</v>
      </c>
      <c r="C22" s="112" t="s">
        <v>206</v>
      </c>
      <c r="J22" s="128" t="s">
        <v>209</v>
      </c>
    </row>
    <row r="23" spans="2:23" x14ac:dyDescent="0.2">
      <c r="B23" s="112" t="s">
        <v>204</v>
      </c>
      <c r="C23" s="112" t="s">
        <v>207</v>
      </c>
      <c r="J23" s="128" t="s">
        <v>210</v>
      </c>
    </row>
    <row r="28" spans="2:23" x14ac:dyDescent="0.2">
      <c r="M28" s="133"/>
      <c r="N28" s="133"/>
      <c r="U28" s="133"/>
    </row>
    <row r="29" spans="2:23" x14ac:dyDescent="0.2">
      <c r="I29" s="160"/>
      <c r="J29" s="160"/>
    </row>
  </sheetData>
  <mergeCells count="3">
    <mergeCell ref="F15:G15"/>
    <mergeCell ref="F1:T1"/>
    <mergeCell ref="I29:J29"/>
  </mergeCells>
  <hyperlinks>
    <hyperlink ref="B7" r:id="rId1" display="£888.xlsx" xr:uid="{676C8170-EE30-4C9F-A58B-A42E58FBBE2D}"/>
    <hyperlink ref="B4" r:id="rId2" xr:uid="{39CD2A2E-B1B4-4A88-AAF1-C4F478261DBC}"/>
    <hyperlink ref="B8" r:id="rId3" xr:uid="{80F5ADE8-AC30-4C05-BF94-36ADEF818F36}"/>
    <hyperlink ref="B3" r:id="rId4" xr:uid="{176C022D-E4F4-47F4-BC12-8EBF34B2BF9B}"/>
    <hyperlink ref="B6" r:id="rId5" xr:uid="{4C20157E-FBFC-49C3-8B58-D31794331D5D}"/>
    <hyperlink ref="B5" r:id="rId6" xr:uid="{476EB9E9-093B-4506-82C4-D52C94106F1B}"/>
  </hyperlinks>
  <pageMargins left="0.7" right="0.7" top="0.75" bottom="0.75" header="0.3" footer="0.3"/>
  <pageSetup paperSize="256" orientation="portrait" horizontalDpi="203" verticalDpi="203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5F9A-1963-41D1-BA80-DB3A69D252E3}">
  <sheetPr>
    <tabColor theme="4"/>
  </sheetPr>
  <dimension ref="B2:P37"/>
  <sheetViews>
    <sheetView workbookViewId="0">
      <selection activeCell="K16" sqref="K16"/>
    </sheetView>
  </sheetViews>
  <sheetFormatPr defaultRowHeight="12.75" x14ac:dyDescent="0.2"/>
  <cols>
    <col min="1" max="1" width="9" style="112"/>
    <col min="2" max="2" width="9" style="134"/>
    <col min="3" max="16384" width="9" style="112"/>
  </cols>
  <sheetData>
    <row r="2" spans="2:16" x14ac:dyDescent="0.2">
      <c r="B2" s="135" t="s">
        <v>212</v>
      </c>
      <c r="C2" s="161" t="s">
        <v>217</v>
      </c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</row>
    <row r="3" spans="2:16" x14ac:dyDescent="0.2">
      <c r="B3" s="143">
        <v>44749</v>
      </c>
      <c r="C3" s="136" t="s">
        <v>213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6" x14ac:dyDescent="0.2">
      <c r="B4" s="142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spans="2:16" x14ac:dyDescent="0.2">
      <c r="B5" s="143">
        <v>44741</v>
      </c>
      <c r="C5" s="139" t="s">
        <v>214</v>
      </c>
      <c r="D5" s="137"/>
      <c r="E5" s="138"/>
      <c r="F5" s="138"/>
      <c r="G5" s="138"/>
      <c r="H5" s="138"/>
      <c r="I5" s="138"/>
      <c r="J5" s="137"/>
      <c r="K5" s="136"/>
      <c r="L5" s="136"/>
      <c r="M5" s="136"/>
      <c r="N5" s="136"/>
      <c r="O5" s="136"/>
      <c r="P5" s="136"/>
    </row>
    <row r="6" spans="2:16" x14ac:dyDescent="0.2">
      <c r="B6" s="144"/>
      <c r="C6" s="140" t="s">
        <v>215</v>
      </c>
      <c r="D6" s="137"/>
      <c r="E6" s="138"/>
      <c r="F6" s="138"/>
      <c r="G6" s="138"/>
      <c r="H6" s="138"/>
      <c r="I6" s="138"/>
      <c r="J6" s="137"/>
      <c r="K6" s="136"/>
      <c r="L6" s="136"/>
      <c r="M6" s="136"/>
      <c r="N6" s="136"/>
      <c r="O6" s="136"/>
      <c r="P6" s="136"/>
    </row>
    <row r="7" spans="2:16" x14ac:dyDescent="0.2">
      <c r="B7" s="142"/>
      <c r="C7" s="140" t="s">
        <v>216</v>
      </c>
      <c r="D7" s="137"/>
      <c r="E7" s="138"/>
      <c r="F7" s="138"/>
      <c r="G7" s="138"/>
      <c r="H7" s="138"/>
      <c r="I7" s="138"/>
      <c r="J7" s="137"/>
      <c r="K7" s="136"/>
      <c r="L7" s="136"/>
      <c r="M7" s="136"/>
      <c r="N7" s="136"/>
      <c r="O7" s="136"/>
      <c r="P7" s="136"/>
    </row>
    <row r="8" spans="2:16" x14ac:dyDescent="0.2">
      <c r="B8" s="142"/>
      <c r="D8" s="137"/>
      <c r="E8" s="138"/>
      <c r="F8" s="138"/>
      <c r="G8" s="138"/>
      <c r="H8" s="138"/>
      <c r="I8" s="138"/>
      <c r="J8" s="137"/>
      <c r="K8" s="136"/>
      <c r="L8" s="136"/>
      <c r="M8" s="136"/>
      <c r="N8" s="136"/>
      <c r="O8" s="136"/>
      <c r="P8" s="136"/>
    </row>
    <row r="9" spans="2:16" x14ac:dyDescent="0.2">
      <c r="B9" s="142"/>
      <c r="C9" s="141"/>
      <c r="D9" s="137"/>
      <c r="E9" s="138"/>
      <c r="F9" s="138"/>
      <c r="G9" s="138"/>
      <c r="H9" s="138"/>
      <c r="I9" s="138"/>
      <c r="J9" s="137"/>
      <c r="K9" s="136"/>
      <c r="L9" s="136"/>
      <c r="M9" s="136"/>
      <c r="N9" s="136"/>
      <c r="O9" s="136"/>
      <c r="P9" s="136"/>
    </row>
    <row r="10" spans="2:16" x14ac:dyDescent="0.2">
      <c r="B10" s="142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</row>
    <row r="11" spans="2:16" x14ac:dyDescent="0.2">
      <c r="B11" s="142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</row>
    <row r="12" spans="2:16" x14ac:dyDescent="0.2">
      <c r="B12" s="142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</row>
    <row r="13" spans="2:16" x14ac:dyDescent="0.2">
      <c r="B13" s="142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</row>
    <row r="14" spans="2:16" x14ac:dyDescent="0.2">
      <c r="B14" s="142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</row>
    <row r="15" spans="2:16" x14ac:dyDescent="0.2">
      <c r="B15" s="142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</row>
    <row r="16" spans="2:16" x14ac:dyDescent="0.2">
      <c r="B16" s="142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</row>
    <row r="17" spans="2:16" x14ac:dyDescent="0.2">
      <c r="B17" s="142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</row>
    <row r="18" spans="2:16" x14ac:dyDescent="0.2">
      <c r="B18" s="142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</row>
    <row r="19" spans="2:16" x14ac:dyDescent="0.2">
      <c r="B19" s="142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</row>
    <row r="20" spans="2:16" x14ac:dyDescent="0.2">
      <c r="B20" s="142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</row>
    <row r="21" spans="2:16" x14ac:dyDescent="0.2">
      <c r="B21" s="142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</row>
    <row r="22" spans="2:16" x14ac:dyDescent="0.2">
      <c r="B22" s="142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2:16" x14ac:dyDescent="0.2">
      <c r="B23" s="142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2:16" x14ac:dyDescent="0.2">
      <c r="B24" s="142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2:16" x14ac:dyDescent="0.2">
      <c r="B25" s="142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</row>
    <row r="26" spans="2:16" x14ac:dyDescent="0.2">
      <c r="B26" s="142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2:16" x14ac:dyDescent="0.2">
      <c r="B27" s="142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  <row r="28" spans="2:16" x14ac:dyDescent="0.2">
      <c r="B28" s="142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</row>
    <row r="29" spans="2:16" x14ac:dyDescent="0.2">
      <c r="B29" s="142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</row>
    <row r="30" spans="2:16" x14ac:dyDescent="0.2">
      <c r="B30" s="142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</row>
    <row r="31" spans="2:16" x14ac:dyDescent="0.2">
      <c r="B31" s="142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 spans="2:16" x14ac:dyDescent="0.2">
      <c r="B32" s="142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</row>
    <row r="33" spans="2:16" x14ac:dyDescent="0.2">
      <c r="B33" s="142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</row>
    <row r="34" spans="2:16" x14ac:dyDescent="0.2">
      <c r="B34" s="142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</row>
    <row r="35" spans="2:16" x14ac:dyDescent="0.2">
      <c r="B35" s="142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</row>
    <row r="36" spans="2:16" x14ac:dyDescent="0.2">
      <c r="B36" s="142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</row>
    <row r="37" spans="2:16" x14ac:dyDescent="0.2">
      <c r="B37" s="142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</sheetData>
  <mergeCells count="1">
    <mergeCell ref="C2:P2"/>
  </mergeCells>
  <hyperlinks>
    <hyperlink ref="C5" r:id="rId1" display="UK Government 2022 Legislation" xr:uid="{4024DC1E-CDD1-484D-BB7E-E93DC0B0BDF4}"/>
  </hyperlinks>
  <pageMargins left="0.7" right="0.7" top="0.75" bottom="0.75" header="0.3" footer="0.3"/>
  <pageSetup paperSize="256" orientation="portrait" horizontalDpi="203" verticalDpi="20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N1022"/>
  <sheetViews>
    <sheetView zoomScaleNormal="100" workbookViewId="0">
      <selection activeCell="C32" sqref="C32"/>
    </sheetView>
  </sheetViews>
  <sheetFormatPr defaultColWidth="12.625" defaultRowHeight="15" customHeight="1" x14ac:dyDescent="0.25"/>
  <cols>
    <col min="1" max="1" width="7.625" style="6" customWidth="1"/>
    <col min="2" max="2" width="8" style="6" customWidth="1"/>
    <col min="3" max="3" width="17.625" style="6" customWidth="1"/>
    <col min="4" max="7" width="7.625" style="6" customWidth="1"/>
    <col min="8" max="9" width="12.125" style="6" customWidth="1"/>
    <col min="10" max="14" width="10.875" style="6" bestFit="1" customWidth="1"/>
    <col min="15" max="27" width="7.625" style="6" customWidth="1"/>
    <col min="28" max="16384" width="12.625" style="6"/>
  </cols>
  <sheetData>
    <row r="2" spans="2:14" ht="15.75" x14ac:dyDescent="0.25">
      <c r="B2" s="5" t="s">
        <v>15</v>
      </c>
    </row>
    <row r="3" spans="2:14" ht="15.75" x14ac:dyDescent="0.25">
      <c r="B3" s="109">
        <v>888</v>
      </c>
      <c r="J3" s="21"/>
    </row>
    <row r="4" spans="2:14" x14ac:dyDescent="0.25">
      <c r="I4" s="21" t="s">
        <v>156</v>
      </c>
    </row>
    <row r="5" spans="2:14" x14ac:dyDescent="0.25">
      <c r="I5" s="103">
        <v>44561</v>
      </c>
      <c r="J5" s="22">
        <v>44196</v>
      </c>
      <c r="K5" s="22">
        <v>43830</v>
      </c>
      <c r="L5" s="22">
        <v>43465</v>
      </c>
      <c r="M5" s="22">
        <v>43100</v>
      </c>
      <c r="N5" s="22">
        <v>42735</v>
      </c>
    </row>
    <row r="6" spans="2:14" x14ac:dyDescent="0.25">
      <c r="B6" s="23" t="s">
        <v>24</v>
      </c>
      <c r="C6" s="24"/>
      <c r="D6" s="9"/>
      <c r="H6" s="9" t="s">
        <v>25</v>
      </c>
      <c r="I6" s="9">
        <v>980.1</v>
      </c>
      <c r="J6" s="9">
        <v>849.7</v>
      </c>
      <c r="K6" s="9">
        <v>560.29999999999995</v>
      </c>
      <c r="L6" s="9">
        <v>529.9</v>
      </c>
      <c r="M6" s="9">
        <v>541.79999999999995</v>
      </c>
      <c r="N6" s="9">
        <v>520.79999999999995</v>
      </c>
    </row>
    <row r="7" spans="2:14" x14ac:dyDescent="0.25">
      <c r="B7" s="25" t="s">
        <v>26</v>
      </c>
      <c r="C7" s="26" t="s">
        <v>27</v>
      </c>
      <c r="D7" s="9"/>
      <c r="H7" s="9" t="s">
        <v>28</v>
      </c>
      <c r="I7" s="27">
        <f>(I6-J6)/J6</f>
        <v>0.15346592915146517</v>
      </c>
      <c r="J7" s="27">
        <f>(J6-K6)/K6</f>
        <v>0.51650901302873486</v>
      </c>
      <c r="K7" s="27">
        <f t="shared" ref="K7:M7" si="0">(K6-L6)/L6</f>
        <v>5.7369314965087709E-2</v>
      </c>
      <c r="L7" s="27">
        <f t="shared" si="0"/>
        <v>-2.1963824289405645E-2</v>
      </c>
      <c r="M7" s="27">
        <f t="shared" si="0"/>
        <v>4.0322580645161296E-2</v>
      </c>
      <c r="N7" s="28" t="s">
        <v>29</v>
      </c>
    </row>
    <row r="8" spans="2:14" x14ac:dyDescent="0.25">
      <c r="B8" s="25" t="s">
        <v>30</v>
      </c>
      <c r="C8" s="26" t="s">
        <v>31</v>
      </c>
      <c r="D8" s="9"/>
    </row>
    <row r="9" spans="2:14" x14ac:dyDescent="0.25">
      <c r="B9" s="25" t="s">
        <v>32</v>
      </c>
      <c r="C9" s="26" t="s">
        <v>33</v>
      </c>
      <c r="D9" s="9"/>
    </row>
    <row r="10" spans="2:14" x14ac:dyDescent="0.25">
      <c r="B10" s="29" t="s">
        <v>34</v>
      </c>
      <c r="C10" s="30" t="s">
        <v>35</v>
      </c>
      <c r="D10" s="9"/>
    </row>
    <row r="11" spans="2:14" x14ac:dyDescent="0.25">
      <c r="D11" s="9"/>
    </row>
    <row r="12" spans="2:14" x14ac:dyDescent="0.25">
      <c r="B12" s="31" t="s">
        <v>36</v>
      </c>
      <c r="C12" s="32"/>
      <c r="D12" s="32"/>
      <c r="E12" s="32"/>
      <c r="F12" s="33"/>
      <c r="G12" s="9"/>
    </row>
    <row r="13" spans="2:14" x14ac:dyDescent="0.25">
      <c r="B13" s="67" t="s">
        <v>160</v>
      </c>
      <c r="C13" s="36"/>
      <c r="D13" s="36"/>
      <c r="E13" s="36"/>
      <c r="F13" s="26"/>
      <c r="G13" s="9"/>
    </row>
    <row r="14" spans="2:14" x14ac:dyDescent="0.25">
      <c r="B14" s="107" t="s">
        <v>161</v>
      </c>
      <c r="C14" s="36"/>
      <c r="D14" s="36"/>
      <c r="E14" s="36"/>
      <c r="F14" s="26"/>
      <c r="G14" s="9"/>
    </row>
    <row r="15" spans="2:14" x14ac:dyDescent="0.25">
      <c r="B15" s="106" t="s">
        <v>162</v>
      </c>
      <c r="C15" s="36"/>
      <c r="D15" s="36"/>
      <c r="E15" s="36"/>
      <c r="F15" s="26"/>
      <c r="G15" s="9"/>
    </row>
    <row r="16" spans="2:14" x14ac:dyDescent="0.25">
      <c r="B16" s="63"/>
      <c r="C16" s="36"/>
      <c r="D16" s="36"/>
      <c r="E16" s="36"/>
      <c r="F16" s="26"/>
      <c r="G16" s="9"/>
    </row>
    <row r="17" spans="1:7" ht="15.75" x14ac:dyDescent="0.25">
      <c r="B17" s="101" t="s">
        <v>157</v>
      </c>
      <c r="C17" s="36"/>
      <c r="D17" s="36"/>
      <c r="E17" s="36"/>
      <c r="F17" s="26"/>
      <c r="G17" s="9"/>
    </row>
    <row r="18" spans="1:7" x14ac:dyDescent="0.25">
      <c r="B18" s="105" t="s">
        <v>158</v>
      </c>
      <c r="C18" s="36"/>
      <c r="D18" s="36"/>
      <c r="E18" s="36"/>
      <c r="F18" s="26"/>
      <c r="G18" s="9"/>
    </row>
    <row r="19" spans="1:7" x14ac:dyDescent="0.25">
      <c r="B19" s="106" t="s">
        <v>159</v>
      </c>
      <c r="C19" s="36"/>
      <c r="D19" s="36"/>
      <c r="E19" s="36"/>
      <c r="F19" s="26"/>
      <c r="G19" s="9"/>
    </row>
    <row r="20" spans="1:7" x14ac:dyDescent="0.25">
      <c r="B20" s="106"/>
      <c r="C20" s="36"/>
      <c r="D20" s="36"/>
      <c r="E20" s="36"/>
      <c r="F20" s="26"/>
      <c r="G20" s="9"/>
    </row>
    <row r="21" spans="1:7" ht="15.75" x14ac:dyDescent="0.25">
      <c r="B21" s="101" t="s">
        <v>150</v>
      </c>
      <c r="C21" s="36"/>
      <c r="D21" s="36"/>
      <c r="E21" s="36"/>
      <c r="F21" s="26"/>
      <c r="G21" s="9"/>
    </row>
    <row r="22" spans="1:7" x14ac:dyDescent="0.25">
      <c r="A22" s="98"/>
      <c r="B22" s="99" t="s">
        <v>151</v>
      </c>
      <c r="C22" s="36"/>
      <c r="D22" s="36"/>
      <c r="E22" s="36"/>
      <c r="F22" s="26"/>
      <c r="G22" s="9"/>
    </row>
    <row r="23" spans="1:7" x14ac:dyDescent="0.25">
      <c r="A23" s="98"/>
      <c r="B23" s="100" t="s">
        <v>152</v>
      </c>
      <c r="C23" s="36"/>
      <c r="D23" s="36"/>
      <c r="E23" s="36"/>
      <c r="F23" s="26"/>
      <c r="G23" s="9"/>
    </row>
    <row r="24" spans="1:7" x14ac:dyDescent="0.25">
      <c r="A24" s="98"/>
      <c r="B24" s="100" t="s">
        <v>153</v>
      </c>
      <c r="C24" s="36"/>
      <c r="D24" s="36"/>
      <c r="E24" s="36"/>
      <c r="F24" s="26"/>
      <c r="G24" s="9"/>
    </row>
    <row r="25" spans="1:7" x14ac:dyDescent="0.25">
      <c r="B25" s="100"/>
      <c r="C25" s="36"/>
      <c r="D25" s="36"/>
      <c r="E25" s="36"/>
      <c r="F25" s="26"/>
      <c r="G25" s="9"/>
    </row>
    <row r="26" spans="1:7" x14ac:dyDescent="0.25">
      <c r="B26" s="67" t="s">
        <v>146</v>
      </c>
      <c r="C26" s="36"/>
      <c r="D26" s="36"/>
      <c r="E26" s="36"/>
      <c r="F26" s="26"/>
      <c r="G26" s="9"/>
    </row>
    <row r="27" spans="1:7" x14ac:dyDescent="0.25">
      <c r="B27" s="64" t="s">
        <v>148</v>
      </c>
      <c r="C27" s="36"/>
      <c r="D27" s="36"/>
      <c r="E27" s="36"/>
      <c r="F27" s="26"/>
      <c r="G27" s="9"/>
    </row>
    <row r="28" spans="1:7" x14ac:dyDescent="0.25">
      <c r="B28" s="66" t="s">
        <v>147</v>
      </c>
      <c r="C28" s="36"/>
      <c r="D28" s="36"/>
      <c r="E28" s="36"/>
      <c r="F28" s="26"/>
      <c r="G28" s="9"/>
    </row>
    <row r="29" spans="1:7" x14ac:dyDescent="0.25">
      <c r="B29" s="65" t="s">
        <v>149</v>
      </c>
      <c r="C29" s="36"/>
      <c r="D29" s="36"/>
      <c r="E29" s="36"/>
      <c r="F29" s="26"/>
      <c r="G29" s="9"/>
    </row>
    <row r="30" spans="1:7" x14ac:dyDescent="0.25">
      <c r="B30" s="63"/>
      <c r="C30" s="36"/>
      <c r="D30" s="36"/>
      <c r="E30" s="36"/>
      <c r="F30" s="26"/>
      <c r="G30" s="9"/>
    </row>
    <row r="31" spans="1:7" x14ac:dyDescent="0.25">
      <c r="A31" s="34"/>
      <c r="B31" s="35" t="s">
        <v>48</v>
      </c>
      <c r="C31" s="36"/>
      <c r="D31" s="36"/>
      <c r="E31" s="36"/>
      <c r="F31" s="26"/>
      <c r="G31" s="9"/>
    </row>
    <row r="32" spans="1:7" x14ac:dyDescent="0.25">
      <c r="B32" s="62" t="s">
        <v>145</v>
      </c>
      <c r="C32" s="38"/>
      <c r="D32" s="36"/>
      <c r="E32" s="36"/>
      <c r="F32" s="26"/>
      <c r="G32" s="9"/>
    </row>
    <row r="33" spans="2:9" x14ac:dyDescent="0.25">
      <c r="B33" s="37" t="s">
        <v>37</v>
      </c>
      <c r="C33" s="38"/>
      <c r="D33" s="36"/>
      <c r="E33" s="36"/>
      <c r="F33" s="26"/>
      <c r="G33" s="9"/>
    </row>
    <row r="34" spans="2:9" x14ac:dyDescent="0.25">
      <c r="B34" s="39" t="s">
        <v>38</v>
      </c>
      <c r="C34" s="38"/>
      <c r="D34" s="36"/>
      <c r="E34" s="36"/>
      <c r="F34" s="26"/>
      <c r="G34" s="9"/>
    </row>
    <row r="35" spans="2:9" x14ac:dyDescent="0.25">
      <c r="B35" s="37" t="s">
        <v>131</v>
      </c>
      <c r="C35" s="38"/>
      <c r="D35" s="36"/>
      <c r="E35" s="36"/>
      <c r="F35" s="26"/>
      <c r="G35" s="9"/>
    </row>
    <row r="36" spans="2:9" x14ac:dyDescent="0.25">
      <c r="B36" s="39"/>
      <c r="C36" s="38"/>
      <c r="D36" s="36"/>
      <c r="E36" s="36"/>
      <c r="F36" s="26"/>
      <c r="G36" s="9"/>
    </row>
    <row r="37" spans="2:9" x14ac:dyDescent="0.25">
      <c r="B37" s="40" t="s">
        <v>39</v>
      </c>
      <c r="C37" s="38"/>
      <c r="D37" s="36"/>
      <c r="E37" s="36"/>
      <c r="F37" s="26"/>
      <c r="G37" s="9"/>
    </row>
    <row r="38" spans="2:9" x14ac:dyDescent="0.25">
      <c r="B38" s="37" t="s">
        <v>40</v>
      </c>
      <c r="C38" s="38"/>
      <c r="D38" s="36"/>
      <c r="E38" s="36"/>
      <c r="F38" s="26"/>
      <c r="G38" s="9"/>
    </row>
    <row r="39" spans="2:9" x14ac:dyDescent="0.25">
      <c r="B39" s="37" t="s">
        <v>41</v>
      </c>
      <c r="C39" s="38"/>
      <c r="D39" s="36"/>
      <c r="E39" s="36"/>
      <c r="F39" s="26"/>
      <c r="G39" s="9"/>
    </row>
    <row r="40" spans="2:9" x14ac:dyDescent="0.25">
      <c r="B40" s="37"/>
      <c r="C40" s="38"/>
      <c r="D40" s="36"/>
      <c r="E40" s="36"/>
      <c r="F40" s="26"/>
      <c r="G40" s="9"/>
      <c r="H40" s="41"/>
      <c r="I40" s="41"/>
    </row>
    <row r="41" spans="2:9" x14ac:dyDescent="0.25">
      <c r="B41" s="40" t="s">
        <v>42</v>
      </c>
      <c r="C41" s="38"/>
      <c r="D41" s="36"/>
      <c r="E41" s="36"/>
      <c r="F41" s="26"/>
      <c r="G41" s="9"/>
    </row>
    <row r="42" spans="2:9" ht="15.75" customHeight="1" x14ac:dyDescent="0.25">
      <c r="B42" s="37" t="s">
        <v>43</v>
      </c>
      <c r="C42" s="38"/>
      <c r="D42" s="36"/>
      <c r="E42" s="36"/>
      <c r="F42" s="26"/>
      <c r="G42" s="9"/>
    </row>
    <row r="43" spans="2:9" ht="15.75" customHeight="1" x14ac:dyDescent="0.25">
      <c r="B43" s="37" t="s">
        <v>44</v>
      </c>
      <c r="C43" s="38"/>
      <c r="D43" s="36"/>
      <c r="E43" s="36"/>
      <c r="F43" s="26"/>
      <c r="G43" s="9"/>
    </row>
    <row r="44" spans="2:9" ht="15.75" customHeight="1" x14ac:dyDescent="0.25">
      <c r="B44" s="37"/>
      <c r="C44" s="36"/>
      <c r="D44" s="36"/>
      <c r="E44" s="36"/>
      <c r="F44" s="26"/>
      <c r="G44" s="9"/>
    </row>
    <row r="45" spans="2:9" ht="15.75" customHeight="1" x14ac:dyDescent="0.25">
      <c r="B45" s="40" t="s">
        <v>45</v>
      </c>
      <c r="C45" s="36"/>
      <c r="D45" s="36"/>
      <c r="E45" s="36"/>
      <c r="F45" s="26"/>
      <c r="G45" s="9"/>
    </row>
    <row r="46" spans="2:9" ht="15.75" customHeight="1" x14ac:dyDescent="0.25">
      <c r="B46" s="37" t="s">
        <v>46</v>
      </c>
      <c r="C46" s="36"/>
      <c r="D46" s="36"/>
      <c r="E46" s="36"/>
      <c r="F46" s="26"/>
      <c r="G46" s="9"/>
    </row>
    <row r="47" spans="2:9" ht="15.75" customHeight="1" x14ac:dyDescent="0.25">
      <c r="B47" s="37"/>
      <c r="C47" s="36"/>
      <c r="D47" s="36"/>
      <c r="E47" s="36"/>
      <c r="F47" s="26"/>
      <c r="G47" s="9"/>
    </row>
    <row r="48" spans="2:9" ht="15.75" customHeight="1" x14ac:dyDescent="0.25">
      <c r="B48" s="40" t="s">
        <v>132</v>
      </c>
      <c r="C48" s="36"/>
      <c r="D48" s="36"/>
      <c r="E48" s="36"/>
      <c r="F48" s="26"/>
      <c r="G48" s="9"/>
    </row>
    <row r="49" spans="2:7" ht="15.75" customHeight="1" x14ac:dyDescent="0.25">
      <c r="B49" s="42" t="s">
        <v>47</v>
      </c>
      <c r="C49" s="43"/>
      <c r="D49" s="43"/>
      <c r="E49" s="43"/>
      <c r="F49" s="30"/>
      <c r="G49" s="9"/>
    </row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</sheetData>
  <hyperlinks>
    <hyperlink ref="B26" r:id="rId1" xr:uid="{AE4D5C1B-14B6-4A22-947C-CE2069B2C850}"/>
    <hyperlink ref="B21" r:id="rId2" xr:uid="{DA1C8114-61AB-45C5-B19B-49B92D6951B5}"/>
    <hyperlink ref="B17" r:id="rId3" xr:uid="{DE4FC382-8E64-4A0E-B3DE-016F0B6A5DC9}"/>
    <hyperlink ref="B13" r:id="rId4" xr:uid="{AB2ABB67-7918-0048-8208-374A5482F569}"/>
  </hyperlinks>
  <pageMargins left="0.7" right="0.7" top="0.75" bottom="0.75" header="0" footer="0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1476-3880-4586-BD73-D83CA37CE9F0}">
  <sheetPr codeName="Sheet4"/>
  <dimension ref="A2:F15"/>
  <sheetViews>
    <sheetView workbookViewId="0">
      <selection activeCell="H20" sqref="H20:H22"/>
    </sheetView>
  </sheetViews>
  <sheetFormatPr defaultColWidth="8.875" defaultRowHeight="15" x14ac:dyDescent="0.25"/>
  <cols>
    <col min="1" max="1" width="7.625" style="6" customWidth="1"/>
    <col min="2" max="2" width="8.875" style="6"/>
    <col min="3" max="3" width="15.875" style="6" bestFit="1" customWidth="1"/>
    <col min="4" max="16384" width="8.875" style="6"/>
  </cols>
  <sheetData>
    <row r="2" spans="1:6" ht="15.75" x14ac:dyDescent="0.25">
      <c r="B2" s="4" t="s">
        <v>10</v>
      </c>
    </row>
    <row r="3" spans="1:6" ht="15.75" x14ac:dyDescent="0.25">
      <c r="B3" s="4" t="s">
        <v>9</v>
      </c>
    </row>
    <row r="5" spans="1:6" x14ac:dyDescent="0.25">
      <c r="B5" s="23" t="s">
        <v>24</v>
      </c>
      <c r="C5" s="24"/>
    </row>
    <row r="6" spans="1:6" x14ac:dyDescent="0.25">
      <c r="B6" s="25" t="s">
        <v>26</v>
      </c>
      <c r="C6" s="26" t="s">
        <v>51</v>
      </c>
    </row>
    <row r="7" spans="1:6" x14ac:dyDescent="0.25">
      <c r="B7" s="25" t="s">
        <v>30</v>
      </c>
      <c r="C7" s="26" t="s">
        <v>49</v>
      </c>
    </row>
    <row r="8" spans="1:6" x14ac:dyDescent="0.25">
      <c r="B8" s="25" t="s">
        <v>32</v>
      </c>
      <c r="C8" s="26" t="s">
        <v>50</v>
      </c>
    </row>
    <row r="9" spans="1:6" x14ac:dyDescent="0.25">
      <c r="B9" s="29" t="s">
        <v>34</v>
      </c>
      <c r="C9" s="30"/>
    </row>
    <row r="11" spans="1:6" x14ac:dyDescent="0.25">
      <c r="B11" s="31" t="s">
        <v>36</v>
      </c>
      <c r="C11" s="32"/>
      <c r="D11" s="32"/>
      <c r="E11" s="32"/>
      <c r="F11" s="33"/>
    </row>
    <row r="12" spans="1:6" x14ac:dyDescent="0.25">
      <c r="A12" s="34"/>
      <c r="B12" s="35" t="s">
        <v>52</v>
      </c>
      <c r="C12" s="36"/>
      <c r="D12" s="36"/>
      <c r="E12" s="36"/>
      <c r="F12" s="26"/>
    </row>
    <row r="13" spans="1:6" x14ac:dyDescent="0.25">
      <c r="B13" s="37" t="s">
        <v>36</v>
      </c>
      <c r="C13" s="38"/>
      <c r="D13" s="36"/>
      <c r="E13" s="36"/>
      <c r="F13" s="26"/>
    </row>
    <row r="14" spans="1:6" x14ac:dyDescent="0.25">
      <c r="B14" s="37"/>
      <c r="C14" s="38"/>
      <c r="D14" s="36"/>
      <c r="E14" s="36"/>
      <c r="F14" s="26"/>
    </row>
    <row r="15" spans="1:6" x14ac:dyDescent="0.25">
      <c r="B15" s="42" t="s">
        <v>53</v>
      </c>
      <c r="C15" s="43"/>
      <c r="D15" s="43"/>
      <c r="E15" s="43"/>
      <c r="F15" s="30"/>
    </row>
  </sheetData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Industry Screening</vt:lpstr>
      <vt:lpstr>Industry Overview</vt:lpstr>
      <vt:lpstr>Main</vt:lpstr>
      <vt:lpstr>Sector Events</vt:lpstr>
      <vt:lpstr>888 Holdings</vt:lpstr>
      <vt:lpstr>Flutter Entertainment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2021-10-11T13:17:35Z</dcterms:created>
  <dcterms:modified xsi:type="dcterms:W3CDTF">2023-04-14T19:29:08Z</dcterms:modified>
</cp:coreProperties>
</file>