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1128263-3D91-434F-B126-00827CDABC58}" xr6:coauthVersionLast="36" xr6:coauthVersionMax="47" xr10:uidLastSave="{00000000-0000-0000-0000-000000000000}"/>
  <bookViews>
    <workbookView xWindow="0" yWindow="495" windowWidth="33600" windowHeight="18900" xr2:uid="{DC0BB421-27B4-4714-8953-7404B140A86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7" i="1"/>
  <c r="C34" i="1" l="1"/>
  <c r="F63" i="2"/>
  <c r="J63" i="2"/>
  <c r="F62" i="2"/>
  <c r="J62" i="2"/>
  <c r="F59" i="2"/>
  <c r="F60" i="2" s="1"/>
  <c r="J60" i="2"/>
  <c r="J59" i="2"/>
  <c r="C10" i="1"/>
  <c r="C9" i="1"/>
  <c r="F66" i="2"/>
  <c r="F65" i="2"/>
  <c r="F67" i="2" s="1"/>
  <c r="J67" i="2"/>
  <c r="J66" i="2"/>
  <c r="J65" i="2"/>
  <c r="J42" i="2" l="1"/>
  <c r="J52" i="2"/>
  <c r="J57" i="2" s="1"/>
  <c r="J40" i="2"/>
  <c r="J45" i="2" s="1"/>
  <c r="F52" i="2"/>
  <c r="F57" i="2" s="1"/>
  <c r="F40" i="2"/>
  <c r="F45" i="2" s="1"/>
  <c r="F31" i="2"/>
  <c r="F30" i="2"/>
  <c r="F29" i="2"/>
  <c r="F28" i="2"/>
  <c r="J28" i="2"/>
  <c r="J29" i="2"/>
  <c r="J30" i="2"/>
  <c r="J31" i="2"/>
  <c r="J25" i="2"/>
  <c r="C7" i="1"/>
  <c r="F22" i="2"/>
  <c r="J22" i="2"/>
  <c r="J21" i="2"/>
  <c r="F21" i="2"/>
  <c r="F19" i="2"/>
  <c r="J19" i="2"/>
  <c r="F14" i="2"/>
  <c r="F15" i="2" s="1"/>
  <c r="J14" i="2"/>
  <c r="J15" i="2" s="1"/>
  <c r="F9" i="2"/>
  <c r="F6" i="2"/>
  <c r="J10" i="2"/>
  <c r="J9" i="2"/>
  <c r="J6" i="2"/>
  <c r="C11" i="1"/>
  <c r="C8" i="1" l="1"/>
  <c r="F10" i="2"/>
  <c r="C12" i="1"/>
</calcChain>
</file>

<file path=xl/sharedStrings.xml><?xml version="1.0" encoding="utf-8"?>
<sst xmlns="http://schemas.openxmlformats.org/spreadsheetml/2006/main" count="112" uniqueCount="103">
  <si>
    <t>$MRDB</t>
  </si>
  <si>
    <t>MariaDB Plc.</t>
  </si>
  <si>
    <t>Stock Snapshot</t>
  </si>
  <si>
    <t>Price</t>
  </si>
  <si>
    <t>Shares</t>
  </si>
  <si>
    <t>MC</t>
  </si>
  <si>
    <t>Cash</t>
  </si>
  <si>
    <t>Debt</t>
  </si>
  <si>
    <t>EV</t>
  </si>
  <si>
    <t>Net Cash</t>
  </si>
  <si>
    <t>Key Events</t>
  </si>
  <si>
    <t>Management</t>
  </si>
  <si>
    <t>CEO</t>
  </si>
  <si>
    <t>Profile</t>
  </si>
  <si>
    <t>HQ</t>
  </si>
  <si>
    <t>Founded</t>
  </si>
  <si>
    <t>IPO</t>
  </si>
  <si>
    <t>Michael Howard</t>
  </si>
  <si>
    <t>CSA</t>
  </si>
  <si>
    <t>Server Ar.</t>
  </si>
  <si>
    <t>Michael Widenius</t>
  </si>
  <si>
    <t>CMO</t>
  </si>
  <si>
    <t>Dir</t>
  </si>
  <si>
    <t>CRO</t>
  </si>
  <si>
    <t>Revenue</t>
  </si>
  <si>
    <t>Jonathan Bakke</t>
  </si>
  <si>
    <t>Franz Aman</t>
  </si>
  <si>
    <t>Redwood City, CA</t>
  </si>
  <si>
    <t>Update</t>
  </si>
  <si>
    <t>IR</t>
  </si>
  <si>
    <t>Link</t>
  </si>
  <si>
    <t>Q321</t>
  </si>
  <si>
    <t>Q421</t>
  </si>
  <si>
    <t>Q122</t>
  </si>
  <si>
    <t>Q222</t>
  </si>
  <si>
    <t>Q322</t>
  </si>
  <si>
    <t>Q422</t>
  </si>
  <si>
    <t>Subscription Revenue</t>
  </si>
  <si>
    <t>Services Revenue</t>
  </si>
  <si>
    <t>Subscription COGS</t>
  </si>
  <si>
    <t>Services COGS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</si>
  <si>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</si>
  <si>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</si>
  <si>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</si>
  <si>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</si>
  <si>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</si>
  <si>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</si>
  <si>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</si>
  <si>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Other Income</t>
  </si>
  <si>
    <t>Interest Expense</t>
  </si>
  <si>
    <t>Change in Warrant Liabilities</t>
  </si>
  <si>
    <t>Pretax Income</t>
  </si>
  <si>
    <t>Income 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</si>
  <si>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</si>
  <si>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</si>
  <si>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</si>
  <si>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</si>
  <si>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</si>
  <si>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</si>
  <si>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</si>
  <si>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</si>
  <si>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</si>
  <si>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Short Term Investments</t>
  </si>
  <si>
    <t>A/R</t>
  </si>
  <si>
    <t>Prepaids &amp; OCA</t>
  </si>
  <si>
    <t>TCA</t>
  </si>
  <si>
    <t>PP&amp;E</t>
  </si>
  <si>
    <t>Goodwill+Intangibles</t>
  </si>
  <si>
    <t>Operating Lease ROU</t>
  </si>
  <si>
    <t>Other NCA</t>
  </si>
  <si>
    <t>Assets</t>
  </si>
  <si>
    <t>A/P</t>
  </si>
  <si>
    <t>Accrued Expenses</t>
  </si>
  <si>
    <t>Operating Lease Liabilities</t>
  </si>
  <si>
    <t>Long-Term Debt (Current)</t>
  </si>
  <si>
    <t>Deferred Revenue</t>
  </si>
  <si>
    <t>TCL</t>
  </si>
  <si>
    <t>Long-Term Debt (Net)</t>
  </si>
  <si>
    <t>Warrant Liabilities</t>
  </si>
  <si>
    <t>Liabilities</t>
  </si>
  <si>
    <t>S/E</t>
  </si>
  <si>
    <t>S/E+L</t>
  </si>
  <si>
    <t>Book Value</t>
  </si>
  <si>
    <t>Book Value per Share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</si>
  <si>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</si>
  <si>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</si>
  <si>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</si>
  <si>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</si>
  <si>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</si>
  <si>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</si>
  <si>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</si>
  <si>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</si>
  <si>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</si>
  <si>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</si>
  <si>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</si>
  <si>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</si>
  <si>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</si>
  <si>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Q123</t>
  </si>
  <si>
    <t>Q223</t>
  </si>
  <si>
    <t>Q323</t>
  </si>
  <si>
    <t>Key Metrics/Ratios</t>
  </si>
  <si>
    <t>P/B</t>
  </si>
  <si>
    <t>Emply.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</si>
</sst>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8"/>
      <name val="Calibri"/>
      <family val="2"/>
      <scheme val="minor"/>
    </font>
    <font>
      <i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1" fillId="3" borderId="4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164" fontId="4" fillId="0" borderId="0" xfId="1" applyNumberFormat="1" applyFont="1" applyAlignment="1">
      <alignment horizontal="right"/>
    </xf>
    <xf numFmtId="164" fontId="5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6" fillId="0" borderId="0" xfId="0" applyFont="1"/>
    <xf numFmtId="0" fontId="5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/>
    </xf>
    <xf numFmtId="17" fontId="8" fillId="0" borderId="0" xfId="0" applyNumberFormat="1" applyFont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1</xdr:row>
      <xdr:rowOff>19050</xdr:rowOff>
    </xdr:from>
    <xdr:to>
      <xdr:col>4</xdr:col>
      <xdr:colOff>457200</xdr:colOff>
      <xdr:row>2</xdr:row>
      <xdr:rowOff>140494</xdr:rowOff>
    </xdr:to>
    <xdr:pic>
      <xdr:nvPicPr>
        <xdr:cNvPr id="3" name="Picture 2" descr="MariaDB">
          <a:extLst>
            <a:ext uri="{FF2B5EF4-FFF2-40B4-BE49-F238E27FC236}">
              <a16:creationId xmlns:a16="http://schemas.microsoft.com/office/drawing/2014/main" id="{5E136939-A0F9-41F6-8F3C-16AC287AC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80975"/>
          <a:ext cx="1133475" cy="283369"/>
        </a:xfrm>
        <a:prstGeom prst="rect">
          <a:avLst/>
        </a:prstGeom>
        <a:solidFill>
          <a:schemeClr val="accent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s.mariadb.com/financials/sec-filings/default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18rn0p25nwr6d.cloudfront.net/CIK-0001929589/6d8081c6-cca0-4c2e-9837-43106e8f0d0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B3710-EF0D-4AD1-8E45-9F1CD0E7FB3F}">
  <dimension ref="A2:R34"/>
  <sheetViews>
    <sheetView tabSelected="1" workbookViewId="0">
      <selection activeCell="B27" sqref="B27"/>
    </sheetView>
  </sheetViews>
  <sheetFormatPr defaultColWidth="9.140625" defaultRowHeight="12.75" x14ac:dyDescent="0.2"/>
  <cols>
    <col min="1" max="16384" width="9.140625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5" spans="1:18" x14ac:dyDescent="0.2">
      <c r="B5" s="34" t="s">
        <v>2</v>
      </c>
      <c r="C5" s="35"/>
      <c r="D5" s="36"/>
      <c r="G5" s="34" t="s">
        <v>10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6"/>
    </row>
    <row r="6" spans="1:18" x14ac:dyDescent="0.2">
      <c r="B6" s="3" t="s">
        <v>3</v>
      </c>
      <c r="C6" s="1">
        <v>4.0199999999999996</v>
      </c>
      <c r="D6" s="32"/>
      <c r="G6" s="7"/>
      <c r="H6" s="8"/>
      <c r="I6" s="8"/>
      <c r="J6" s="8"/>
      <c r="K6" s="8"/>
      <c r="L6" s="8"/>
      <c r="M6" s="8"/>
      <c r="N6" s="8"/>
      <c r="O6" s="8"/>
      <c r="P6" s="8"/>
      <c r="Q6" s="8"/>
      <c r="R6" s="9"/>
    </row>
    <row r="7" spans="1:18" x14ac:dyDescent="0.2">
      <c r="B7" s="3" t="s">
        <v>4</v>
      </c>
      <c r="C7" s="5">
        <f>'Financial Model'!J23</f>
        <v>58.801357000000003</v>
      </c>
      <c r="D7" s="32" t="str">
        <f>$C$28</f>
        <v>Q322</v>
      </c>
      <c r="G7" s="7"/>
      <c r="H7" s="8"/>
      <c r="I7" s="8"/>
      <c r="J7" s="8"/>
      <c r="K7" s="8"/>
      <c r="L7" s="8"/>
      <c r="M7" s="8"/>
      <c r="N7" s="8"/>
      <c r="O7" s="8"/>
      <c r="P7" s="8"/>
      <c r="Q7" s="8"/>
      <c r="R7" s="9"/>
    </row>
    <row r="8" spans="1:18" x14ac:dyDescent="0.2">
      <c r="B8" s="3" t="s">
        <v>5</v>
      </c>
      <c r="C8" s="5">
        <f>C6*C7</f>
        <v>236.38145513999999</v>
      </c>
      <c r="D8" s="32"/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9"/>
    </row>
    <row r="9" spans="1:18" x14ac:dyDescent="0.2">
      <c r="B9" s="3" t="s">
        <v>6</v>
      </c>
      <c r="C9" s="5">
        <f>'Financial Model'!J65</f>
        <v>30.754999999999999</v>
      </c>
      <c r="D9" s="32" t="str">
        <f t="shared" ref="D9:D11" si="0">$C$28</f>
        <v>Q322</v>
      </c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9"/>
    </row>
    <row r="10" spans="1:18" x14ac:dyDescent="0.2">
      <c r="B10" s="3" t="s">
        <v>7</v>
      </c>
      <c r="C10" s="5">
        <f>'Financial Model'!J66</f>
        <v>14.744</v>
      </c>
      <c r="D10" s="32" t="str">
        <f t="shared" si="0"/>
        <v>Q322</v>
      </c>
      <c r="G10" s="7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B11" s="3" t="s">
        <v>9</v>
      </c>
      <c r="C11" s="5">
        <f>C9-C10</f>
        <v>16.010999999999999</v>
      </c>
      <c r="D11" s="32" t="str">
        <f t="shared" si="0"/>
        <v>Q322</v>
      </c>
      <c r="G11" s="7"/>
      <c r="H11" s="8"/>
      <c r="I11" s="8"/>
      <c r="J11" s="8"/>
      <c r="K11" s="8"/>
      <c r="L11" s="8"/>
      <c r="M11" s="8"/>
      <c r="N11" s="8"/>
      <c r="O11" s="8"/>
      <c r="P11" s="8"/>
      <c r="Q11" s="8"/>
      <c r="R11" s="9"/>
    </row>
    <row r="12" spans="1:18" x14ac:dyDescent="0.2">
      <c r="B12" s="4" t="s">
        <v>8</v>
      </c>
      <c r="C12" s="6">
        <f>C8-C11</f>
        <v>220.37045513999999</v>
      </c>
      <c r="D12" s="33"/>
      <c r="G12" s="7"/>
      <c r="H12" s="8"/>
      <c r="I12" s="8"/>
      <c r="J12" s="8"/>
      <c r="K12" s="8"/>
      <c r="L12" s="8"/>
      <c r="M12" s="8"/>
      <c r="N12" s="8"/>
      <c r="O12" s="8"/>
      <c r="P12" s="8"/>
      <c r="Q12" s="8"/>
      <c r="R12" s="9"/>
    </row>
    <row r="13" spans="1:18" x14ac:dyDescent="0.2">
      <c r="G13" s="7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</row>
    <row r="14" spans="1:18" x14ac:dyDescent="0.2">
      <c r="G14" s="7"/>
      <c r="H14" s="8"/>
      <c r="I14" s="8"/>
      <c r="J14" s="8"/>
      <c r="K14" s="8"/>
      <c r="L14" s="8"/>
      <c r="M14" s="8"/>
      <c r="N14" s="8"/>
      <c r="O14" s="8"/>
      <c r="P14" s="8"/>
      <c r="Q14" s="8"/>
      <c r="R14" s="9"/>
    </row>
    <row r="15" spans="1:18" x14ac:dyDescent="0.2">
      <c r="B15" s="34" t="s">
        <v>11</v>
      </c>
      <c r="C15" s="35"/>
      <c r="D15" s="36"/>
      <c r="G15" s="7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</row>
    <row r="16" spans="1:18" x14ac:dyDescent="0.2">
      <c r="A16" s="16" t="s">
        <v>22</v>
      </c>
      <c r="B16" s="13" t="s">
        <v>12</v>
      </c>
      <c r="C16" s="37" t="s">
        <v>17</v>
      </c>
      <c r="D16" s="38"/>
      <c r="G16" s="7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</row>
    <row r="17" spans="1:18" x14ac:dyDescent="0.2">
      <c r="A17" s="16" t="s">
        <v>24</v>
      </c>
      <c r="B17" s="13" t="s">
        <v>23</v>
      </c>
      <c r="C17" s="37" t="s">
        <v>25</v>
      </c>
      <c r="D17" s="38"/>
      <c r="G17" s="7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</row>
    <row r="18" spans="1:18" x14ac:dyDescent="0.2">
      <c r="A18" s="16" t="s">
        <v>19</v>
      </c>
      <c r="B18" s="13" t="s">
        <v>18</v>
      </c>
      <c r="C18" s="37" t="s">
        <v>20</v>
      </c>
      <c r="D18" s="38"/>
      <c r="G18" s="7"/>
      <c r="H18" s="8"/>
      <c r="I18" s="8"/>
      <c r="J18" s="8"/>
      <c r="K18" s="8"/>
      <c r="L18" s="8"/>
      <c r="M18" s="8"/>
      <c r="N18" s="8"/>
      <c r="O18" s="8"/>
      <c r="P18" s="8"/>
      <c r="Q18" s="8"/>
      <c r="R18" s="9"/>
    </row>
    <row r="19" spans="1:18" x14ac:dyDescent="0.2">
      <c r="B19" s="14" t="s">
        <v>21</v>
      </c>
      <c r="C19" s="39" t="s">
        <v>26</v>
      </c>
      <c r="D19" s="40"/>
      <c r="G19" s="7"/>
      <c r="H19" s="8"/>
      <c r="I19" s="8"/>
      <c r="J19" s="8"/>
      <c r="K19" s="8"/>
      <c r="L19" s="8"/>
      <c r="M19" s="8"/>
      <c r="N19" s="8"/>
      <c r="O19" s="8"/>
      <c r="P19" s="8"/>
      <c r="Q19" s="8"/>
      <c r="R19" s="9"/>
    </row>
    <row r="20" spans="1:18" x14ac:dyDescent="0.2"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9"/>
    </row>
    <row r="21" spans="1:18" x14ac:dyDescent="0.2">
      <c r="G21" s="7"/>
      <c r="H21" s="8"/>
      <c r="I21" s="8"/>
      <c r="J21" s="8"/>
      <c r="K21" s="8"/>
      <c r="L21" s="8"/>
      <c r="M21" s="8"/>
      <c r="N21" s="8"/>
      <c r="O21" s="8"/>
      <c r="P21" s="8"/>
      <c r="Q21" s="8"/>
      <c r="R21" s="9"/>
    </row>
    <row r="22" spans="1:18" x14ac:dyDescent="0.2">
      <c r="B22" s="34" t="s">
        <v>13</v>
      </c>
      <c r="C22" s="35"/>
      <c r="D22" s="36"/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9"/>
    </row>
    <row r="23" spans="1:18" x14ac:dyDescent="0.2">
      <c r="B23" s="43" t="s">
        <v>14</v>
      </c>
      <c r="C23" s="44" t="s">
        <v>27</v>
      </c>
      <c r="D23" s="38"/>
      <c r="G23" s="7"/>
      <c r="H23" s="8"/>
      <c r="I23" s="8"/>
      <c r="J23" s="8"/>
      <c r="K23" s="8"/>
      <c r="L23" s="8"/>
      <c r="M23" s="8"/>
      <c r="N23" s="8"/>
      <c r="O23" s="8"/>
      <c r="P23" s="8"/>
      <c r="Q23" s="8"/>
      <c r="R23" s="9"/>
    </row>
    <row r="24" spans="1:18" x14ac:dyDescent="0.2">
      <c r="B24" s="43" t="s">
        <v>15</v>
      </c>
      <c r="C24" s="44">
        <v>2010</v>
      </c>
      <c r="D24" s="38"/>
      <c r="G24" s="7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</row>
    <row r="25" spans="1:18" x14ac:dyDescent="0.2">
      <c r="B25" s="43" t="s">
        <v>16</v>
      </c>
      <c r="C25" s="44">
        <v>2022</v>
      </c>
      <c r="D25" s="38"/>
      <c r="G25" s="7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</row>
    <row r="26" spans="1:18" x14ac:dyDescent="0.2">
      <c r="B26" s="43" t="s">
        <v>102</v>
      </c>
      <c r="C26" s="44"/>
      <c r="D26" s="38"/>
      <c r="G26" s="7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</row>
    <row r="27" spans="1:18" x14ac:dyDescent="0.2">
      <c r="B27" s="43"/>
      <c r="C27" s="44"/>
      <c r="D27" s="38"/>
      <c r="G27" s="7"/>
      <c r="H27" s="8"/>
      <c r="I27" s="8"/>
      <c r="J27" s="8"/>
      <c r="K27" s="8"/>
      <c r="L27" s="8"/>
      <c r="M27" s="8"/>
      <c r="N27" s="8"/>
      <c r="O27" s="8"/>
      <c r="P27" s="8"/>
      <c r="Q27" s="8"/>
      <c r="R27" s="9"/>
    </row>
    <row r="28" spans="1:18" x14ac:dyDescent="0.2">
      <c r="B28" s="43" t="s">
        <v>28</v>
      </c>
      <c r="C28" s="45" t="s">
        <v>35</v>
      </c>
      <c r="D28" s="31">
        <v>42705</v>
      </c>
      <c r="G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</row>
    <row r="29" spans="1:18" x14ac:dyDescent="0.2">
      <c r="B29" s="46" t="s">
        <v>29</v>
      </c>
      <c r="C29" s="47" t="s">
        <v>30</v>
      </c>
      <c r="D29" s="48"/>
      <c r="G29" s="10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2"/>
    </row>
    <row r="33" spans="2:4" x14ac:dyDescent="0.2">
      <c r="B33" s="34" t="s">
        <v>100</v>
      </c>
      <c r="C33" s="35"/>
      <c r="D33" s="36"/>
    </row>
    <row r="34" spans="2:4" x14ac:dyDescent="0.2">
      <c r="B34" s="15" t="s">
        <v>101</v>
      </c>
      <c r="C34" s="41">
        <f>C6/'Financial Model'!J63</f>
        <v>26.782399177430296</v>
      </c>
      <c r="D34" s="42"/>
    </row>
  </sheetData>
  <mergeCells count="16">
    <mergeCell ref="C29:D29"/>
    <mergeCell ref="B33:D33"/>
    <mergeCell ref="C34:D34"/>
    <mergeCell ref="B5:D5"/>
    <mergeCell ref="G5:R5"/>
    <mergeCell ref="B15:D15"/>
    <mergeCell ref="C16:D16"/>
    <mergeCell ref="C17:D17"/>
    <mergeCell ref="C27:D27"/>
    <mergeCell ref="C19:D19"/>
    <mergeCell ref="B22:D22"/>
    <mergeCell ref="C23:D23"/>
    <mergeCell ref="C24:D24"/>
    <mergeCell ref="C25:D25"/>
    <mergeCell ref="C26:D26"/>
    <mergeCell ref="C18:D18"/>
  </mergeCells>
  <hyperlinks>
    <hyperlink ref="C29:D29" r:id="rId1" display="Link" xr:uid="{5D0A9762-A75A-8045-B126-8ECAA70A345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E334-5CAC-4383-B3FB-74EC278BFB5B}">
  <dimension ref="A1:AC6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ColWidth="9.140625" defaultRowHeight="12.75" x14ac:dyDescent="0.2"/>
  <cols>
    <col min="1" max="1" width="4.42578125" style="1" customWidth="1"/>
    <col min="2" max="2" width="25.140625" style="1" bestFit="1" customWidth="1"/>
    <col min="3" max="5" width="9.140625" style="1"/>
    <col min="6" max="6" width="9.140625" style="5"/>
    <col min="7" max="9" width="9.140625" style="1"/>
    <col min="10" max="10" width="9.140625" style="5"/>
    <col min="11" max="16384" width="9.140625" style="1"/>
  </cols>
  <sheetData>
    <row r="1" spans="1:29" s="17" customFormat="1" x14ac:dyDescent="0.2">
      <c r="F1" s="22" t="s">
        <v>31</v>
      </c>
      <c r="G1" s="17" t="s">
        <v>32</v>
      </c>
      <c r="H1" s="17" t="s">
        <v>33</v>
      </c>
      <c r="I1" s="17" t="s">
        <v>34</v>
      </c>
      <c r="J1" s="19" t="s">
        <v>35</v>
      </c>
      <c r="K1" s="17" t="s">
        <v>36</v>
      </c>
      <c r="L1" s="17" t="s">
        <v>97</v>
      </c>
      <c r="M1" s="17" t="s">
        <v>98</v>
      </c>
      <c r="N1" s="17" t="s">
        <v>99</v>
      </c>
      <c r="Q1" s="17" t="s">
        <v>84</v>
      </c>
      <c r="R1" s="17" t="s">
        <v>85</v>
      </c>
      <c r="S1" s="17" t="s">
        <v>86</v>
      </c>
      <c r="T1" s="17" t="s">
        <v>87</v>
      </c>
      <c r="U1" s="17" t="s">
        <v>88</v>
      </c>
      <c r="V1" s="17" t="s">
        <v>89</v>
      </c>
      <c r="W1" s="17" t="s">
        <v>90</v>
      </c>
      <c r="X1" s="17" t="s">
        <v>91</v>
      </c>
      <c r="Y1" s="17" t="s">
        <v>92</v>
      </c>
      <c r="Z1" s="17" t="s">
        <v>93</v>
      </c>
      <c r="AA1" s="17" t="s">
        <v>94</v>
      </c>
      <c r="AB1" s="17" t="s">
        <v>95</v>
      </c>
      <c r="AC1" s="17" t="s">
        <v>96</v>
      </c>
    </row>
    <row r="2" spans="1:29" s="28" customFormat="1" x14ac:dyDescent="0.2">
      <c r="A2" s="27"/>
      <c r="F2" s="29">
        <v>44469</v>
      </c>
      <c r="J2" s="29">
        <v>44834</v>
      </c>
    </row>
    <row r="3" spans="1:29" s="28" customFormat="1" x14ac:dyDescent="0.2">
      <c r="A3" s="27"/>
      <c r="J3" s="30">
        <v>42705</v>
      </c>
    </row>
    <row r="4" spans="1:29" s="18" customFormat="1" x14ac:dyDescent="0.2">
      <c r="B4" s="18" t="s">
        <v>37</v>
      </c>
      <c r="F4" s="20">
        <v>31.806000000000001</v>
      </c>
      <c r="J4" s="20">
        <v>38.451000000000001</v>
      </c>
    </row>
    <row r="5" spans="1:29" s="18" customFormat="1" x14ac:dyDescent="0.2">
      <c r="B5" s="18" t="s">
        <v>38</v>
      </c>
      <c r="F5" s="20">
        <v>4.2222</v>
      </c>
      <c r="J5" s="20">
        <v>5.234</v>
      </c>
    </row>
    <row r="6" spans="1:29" s="2" customFormat="1" x14ac:dyDescent="0.2">
      <c r="B6" s="2" t="s">
        <v>24</v>
      </c>
      <c r="F6" s="21">
        <f>F4+F5</f>
        <v>36.028199999999998</v>
      </c>
      <c r="J6" s="21">
        <f>J4+J5</f>
        <v>43.685000000000002</v>
      </c>
    </row>
    <row r="7" spans="1:29" s="18" customFormat="1" x14ac:dyDescent="0.2">
      <c r="B7" s="18" t="s">
        <v>39</v>
      </c>
      <c r="F7" s="20">
        <v>5.2919999999999998</v>
      </c>
      <c r="J7" s="20">
        <v>6.5949999999999998</v>
      </c>
    </row>
    <row r="8" spans="1:29" s="18" customFormat="1" x14ac:dyDescent="0.2">
      <c r="B8" s="18" t="s">
        <v>40</v>
      </c>
      <c r="F8" s="20">
        <v>4.3339999999999996</v>
      </c>
      <c r="J8" s="20">
        <v>6.9660000000000002</v>
      </c>
    </row>
    <row r="9" spans="1:29" x14ac:dyDescent="0.2">
      <c r="B9" s="1" t="s">
        <v>41</v>
      </c>
      <c r="F9" s="5">
        <f>F7+F8</f>
        <v>9.6259999999999994</v>
      </c>
      <c r="J9" s="5">
        <f>J7+J8</f>
        <v>13.561</v>
      </c>
    </row>
    <row r="10" spans="1:29" s="2" customFormat="1" x14ac:dyDescent="0.2">
      <c r="B10" s="2" t="s">
        <v>42</v>
      </c>
      <c r="F10" s="21">
        <f>F6-F9</f>
        <v>26.402200000000001</v>
      </c>
      <c r="J10" s="21">
        <f>J6-J9</f>
        <v>30.124000000000002</v>
      </c>
    </row>
    <row r="11" spans="1:29" x14ac:dyDescent="0.2">
      <c r="B11" s="1" t="s">
        <v>43</v>
      </c>
      <c r="F11" s="5">
        <v>24.827999999999999</v>
      </c>
      <c r="J11" s="5">
        <v>35.415999999999997</v>
      </c>
    </row>
    <row r="12" spans="1:29" x14ac:dyDescent="0.2">
      <c r="B12" s="1" t="s">
        <v>44</v>
      </c>
      <c r="F12" s="5">
        <v>19.065000000000001</v>
      </c>
      <c r="J12" s="5">
        <v>27.937999999999999</v>
      </c>
    </row>
    <row r="13" spans="1:29" x14ac:dyDescent="0.2">
      <c r="B13" s="1" t="s">
        <v>45</v>
      </c>
      <c r="F13" s="5">
        <v>8.4849999999999994</v>
      </c>
      <c r="J13" s="5">
        <v>15.161</v>
      </c>
    </row>
    <row r="14" spans="1:29" x14ac:dyDescent="0.2">
      <c r="B14" s="1" t="s">
        <v>46</v>
      </c>
      <c r="F14" s="5">
        <f>SUM(F11:F13)</f>
        <v>52.378</v>
      </c>
      <c r="J14" s="5">
        <f>SUM(J11:J13)</f>
        <v>78.515000000000001</v>
      </c>
    </row>
    <row r="15" spans="1:29" s="2" customFormat="1" x14ac:dyDescent="0.2">
      <c r="B15" s="2" t="s">
        <v>47</v>
      </c>
      <c r="F15" s="21">
        <f>F10-F14</f>
        <v>-25.9758</v>
      </c>
      <c r="J15" s="21">
        <f>J10-J14</f>
        <v>-48.390999999999998</v>
      </c>
    </row>
    <row r="16" spans="1:29" x14ac:dyDescent="0.2">
      <c r="B16" s="1" t="s">
        <v>49</v>
      </c>
      <c r="F16" s="5">
        <v>2.7730000000000001</v>
      </c>
      <c r="J16" s="5">
        <v>1.6080000000000001</v>
      </c>
    </row>
    <row r="17" spans="2:10" x14ac:dyDescent="0.2">
      <c r="B17" s="1" t="s">
        <v>50</v>
      </c>
      <c r="F17" s="5">
        <v>3.6259999999999999</v>
      </c>
      <c r="J17" s="5">
        <v>-5.7119999999999997</v>
      </c>
    </row>
    <row r="18" spans="2:10" x14ac:dyDescent="0.2">
      <c r="B18" s="1" t="s">
        <v>48</v>
      </c>
      <c r="F18" s="5">
        <v>-0.23499999999999999</v>
      </c>
      <c r="J18" s="5">
        <v>7.141</v>
      </c>
    </row>
    <row r="19" spans="2:10" x14ac:dyDescent="0.2">
      <c r="B19" s="1" t="s">
        <v>51</v>
      </c>
      <c r="F19" s="5">
        <f>F15-F16+F17+F18</f>
        <v>-25.357799999999997</v>
      </c>
      <c r="J19" s="5">
        <f>J15-J16+J17+J18</f>
        <v>-48.57</v>
      </c>
    </row>
    <row r="20" spans="2:10" x14ac:dyDescent="0.2">
      <c r="B20" s="1" t="s">
        <v>52</v>
      </c>
      <c r="F20" s="5">
        <v>8.4000000000000005E-2</v>
      </c>
      <c r="J20" s="5">
        <v>8.1000000000000003E-2</v>
      </c>
    </row>
    <row r="21" spans="2:10" s="2" customFormat="1" x14ac:dyDescent="0.2">
      <c r="B21" s="2" t="s">
        <v>53</v>
      </c>
      <c r="F21" s="21">
        <f>F19-F20</f>
        <v>-25.441799999999997</v>
      </c>
      <c r="J21" s="21">
        <f>J19-J20</f>
        <v>-48.651000000000003</v>
      </c>
    </row>
    <row r="22" spans="2:10" s="23" customFormat="1" x14ac:dyDescent="0.2">
      <c r="B22" s="23" t="s">
        <v>54</v>
      </c>
      <c r="F22" s="23">
        <f>F21/F23</f>
        <v>-0.50517972135233469</v>
      </c>
      <c r="J22" s="23">
        <f>J21/J23</f>
        <v>-0.82737886474286637</v>
      </c>
    </row>
    <row r="23" spans="2:10" x14ac:dyDescent="0.2">
      <c r="B23" s="1" t="s">
        <v>4</v>
      </c>
      <c r="F23" s="5">
        <v>50.361879000000002</v>
      </c>
      <c r="J23" s="5">
        <v>58.801357000000003</v>
      </c>
    </row>
    <row r="25" spans="2:10" s="2" customFormat="1" x14ac:dyDescent="0.2">
      <c r="B25" s="2" t="s">
        <v>55</v>
      </c>
      <c r="F25" s="21"/>
      <c r="J25" s="24">
        <f>J6/F6-1</f>
        <v>0.21252241299870667</v>
      </c>
    </row>
    <row r="26" spans="2:10" x14ac:dyDescent="0.2">
      <c r="B26" s="1" t="s">
        <v>56</v>
      </c>
    </row>
    <row r="28" spans="2:10" s="25" customFormat="1" x14ac:dyDescent="0.2">
      <c r="B28" s="25" t="s">
        <v>57</v>
      </c>
      <c r="F28" s="25">
        <f>F10/F6</f>
        <v>0.73282040179637065</v>
      </c>
      <c r="J28" s="25">
        <f>J10/J6</f>
        <v>0.68957308000457829</v>
      </c>
    </row>
    <row r="29" spans="2:10" s="25" customFormat="1" x14ac:dyDescent="0.2">
      <c r="B29" s="25" t="s">
        <v>58</v>
      </c>
      <c r="F29" s="25">
        <f>F15/F6</f>
        <v>-0.72098522823788036</v>
      </c>
      <c r="J29" s="25">
        <f>J15/J6</f>
        <v>-1.1077257639922169</v>
      </c>
    </row>
    <row r="30" spans="2:10" s="25" customFormat="1" x14ac:dyDescent="0.2">
      <c r="B30" s="25" t="s">
        <v>59</v>
      </c>
      <c r="F30" s="25">
        <f>F21/F6</f>
        <v>-0.70616350525421745</v>
      </c>
      <c r="J30" s="25">
        <f>J21/J6</f>
        <v>-1.1136774636602953</v>
      </c>
    </row>
    <row r="31" spans="2:10" s="25" customFormat="1" x14ac:dyDescent="0.2">
      <c r="B31" s="25" t="s">
        <v>60</v>
      </c>
      <c r="F31" s="25">
        <f>F20/F19</f>
        <v>-3.3125902089297973E-3</v>
      </c>
      <c r="J31" s="25">
        <f>J20/J19</f>
        <v>-1.6676961087090797E-3</v>
      </c>
    </row>
    <row r="35" spans="2:10" x14ac:dyDescent="0.2">
      <c r="B35" s="26" t="s">
        <v>61</v>
      </c>
    </row>
    <row r="36" spans="2:10" s="2" customFormat="1" x14ac:dyDescent="0.2">
      <c r="B36" s="2" t="s">
        <v>6</v>
      </c>
      <c r="F36" s="21">
        <v>6.907</v>
      </c>
      <c r="J36" s="21">
        <v>4.7560000000000002</v>
      </c>
    </row>
    <row r="37" spans="2:10" s="2" customFormat="1" x14ac:dyDescent="0.2">
      <c r="B37" s="2" t="s">
        <v>62</v>
      </c>
      <c r="F37" s="21">
        <v>0</v>
      </c>
      <c r="J37" s="21">
        <v>25.998999999999999</v>
      </c>
    </row>
    <row r="38" spans="2:10" x14ac:dyDescent="0.2">
      <c r="B38" s="1" t="s">
        <v>63</v>
      </c>
      <c r="F38" s="5">
        <v>11.692</v>
      </c>
      <c r="J38" s="5">
        <v>12.154</v>
      </c>
    </row>
    <row r="39" spans="2:10" x14ac:dyDescent="0.2">
      <c r="B39" s="1" t="s">
        <v>64</v>
      </c>
      <c r="F39" s="5">
        <v>4.6760000000000002</v>
      </c>
      <c r="J39" s="5">
        <v>15.805999999999999</v>
      </c>
    </row>
    <row r="40" spans="2:10" x14ac:dyDescent="0.2">
      <c r="B40" s="1" t="s">
        <v>65</v>
      </c>
      <c r="F40" s="5">
        <f>SUM(F36:F39)</f>
        <v>23.274999999999999</v>
      </c>
      <c r="G40" s="5"/>
      <c r="H40" s="5"/>
      <c r="I40" s="5"/>
      <c r="J40" s="5">
        <f t="shared" ref="J40" si="0">SUM(J36:J39)</f>
        <v>58.714999999999996</v>
      </c>
    </row>
    <row r="41" spans="2:10" x14ac:dyDescent="0.2">
      <c r="B41" s="1" t="s">
        <v>66</v>
      </c>
      <c r="F41" s="5">
        <v>0.92600000000000005</v>
      </c>
      <c r="G41" s="5"/>
      <c r="H41" s="5"/>
      <c r="I41" s="5"/>
      <c r="J41" s="5">
        <v>0.70799999999999996</v>
      </c>
    </row>
    <row r="42" spans="2:10" x14ac:dyDescent="0.2">
      <c r="B42" s="1" t="s">
        <v>67</v>
      </c>
      <c r="F42" s="5">
        <v>4.649</v>
      </c>
      <c r="G42" s="5"/>
      <c r="H42" s="5"/>
      <c r="I42" s="5"/>
      <c r="J42" s="5">
        <f>7.535+1.12</f>
        <v>8.6550000000000011</v>
      </c>
    </row>
    <row r="43" spans="2:10" x14ac:dyDescent="0.2">
      <c r="B43" s="1" t="s">
        <v>68</v>
      </c>
      <c r="F43" s="5">
        <v>0.70599999999999996</v>
      </c>
      <c r="G43" s="5"/>
      <c r="H43" s="5"/>
      <c r="I43" s="5"/>
      <c r="J43" s="5">
        <v>0.89</v>
      </c>
    </row>
    <row r="44" spans="2:10" x14ac:dyDescent="0.2">
      <c r="B44" s="1" t="s">
        <v>69</v>
      </c>
      <c r="F44" s="5">
        <v>0.47199999999999998</v>
      </c>
      <c r="G44" s="5"/>
      <c r="H44" s="5"/>
      <c r="I44" s="5"/>
      <c r="J44" s="5">
        <v>1.006</v>
      </c>
    </row>
    <row r="45" spans="2:10" x14ac:dyDescent="0.2">
      <c r="B45" s="1" t="s">
        <v>70</v>
      </c>
      <c r="F45" s="5">
        <f>F40+SUM(F41:F44)</f>
        <v>30.027999999999999</v>
      </c>
      <c r="G45" s="5"/>
      <c r="H45" s="5"/>
      <c r="I45" s="5"/>
      <c r="J45" s="5">
        <f t="shared" ref="J45" si="1">J40+SUM(J41:J44)</f>
        <v>69.974000000000004</v>
      </c>
    </row>
    <row r="46" spans="2:10" x14ac:dyDescent="0.2">
      <c r="G46" s="5"/>
      <c r="H46" s="5"/>
      <c r="I46" s="5"/>
    </row>
    <row r="47" spans="2:10" x14ac:dyDescent="0.2">
      <c r="B47" s="1" t="s">
        <v>71</v>
      </c>
      <c r="F47" s="5">
        <v>1.9379999999999999</v>
      </c>
      <c r="G47" s="5"/>
      <c r="H47" s="5"/>
      <c r="I47" s="5"/>
      <c r="J47" s="5">
        <v>3.2669999999999999</v>
      </c>
    </row>
    <row r="48" spans="2:10" x14ac:dyDescent="0.2">
      <c r="B48" s="1" t="s">
        <v>72</v>
      </c>
      <c r="F48" s="5">
        <v>6.774</v>
      </c>
      <c r="G48" s="5"/>
      <c r="H48" s="5"/>
      <c r="I48" s="5"/>
      <c r="J48" s="5">
        <v>8.9019999999999992</v>
      </c>
    </row>
    <row r="49" spans="2:10" x14ac:dyDescent="0.2">
      <c r="B49" s="1" t="s">
        <v>73</v>
      </c>
      <c r="F49" s="5">
        <v>0.65800000000000003</v>
      </c>
      <c r="G49" s="5"/>
      <c r="H49" s="5"/>
      <c r="I49" s="5"/>
      <c r="J49" s="5">
        <v>0.496</v>
      </c>
    </row>
    <row r="50" spans="2:10" s="2" customFormat="1" x14ac:dyDescent="0.2">
      <c r="B50" s="2" t="s">
        <v>74</v>
      </c>
      <c r="F50" s="21">
        <v>11.723000000000001</v>
      </c>
      <c r="G50" s="21"/>
      <c r="H50" s="21"/>
      <c r="I50" s="21"/>
      <c r="J50" s="21">
        <v>0.122</v>
      </c>
    </row>
    <row r="51" spans="2:10" x14ac:dyDescent="0.2">
      <c r="B51" s="1" t="s">
        <v>75</v>
      </c>
      <c r="F51" s="5">
        <v>25.091000000000001</v>
      </c>
      <c r="G51" s="5"/>
      <c r="H51" s="5"/>
      <c r="I51" s="5"/>
      <c r="J51" s="5">
        <v>26.236000000000001</v>
      </c>
    </row>
    <row r="52" spans="2:10" x14ac:dyDescent="0.2">
      <c r="B52" s="1" t="s">
        <v>76</v>
      </c>
      <c r="F52" s="5">
        <f>SUM(F47:F51)</f>
        <v>46.183999999999997</v>
      </c>
      <c r="G52" s="5"/>
      <c r="H52" s="5"/>
      <c r="I52" s="5"/>
      <c r="J52" s="5">
        <f t="shared" ref="J52" si="2">SUM(J47:J51)</f>
        <v>39.022999999999996</v>
      </c>
    </row>
    <row r="53" spans="2:10" s="2" customFormat="1" x14ac:dyDescent="0.2">
      <c r="B53" s="2" t="s">
        <v>77</v>
      </c>
      <c r="F53" s="21">
        <v>17.513000000000002</v>
      </c>
      <c r="G53" s="21"/>
      <c r="H53" s="21"/>
      <c r="I53" s="21"/>
      <c r="J53" s="21">
        <v>14.622</v>
      </c>
    </row>
    <row r="54" spans="2:10" x14ac:dyDescent="0.2">
      <c r="B54" s="1" t="s">
        <v>73</v>
      </c>
      <c r="F54" s="5">
        <v>1.0349999999999999</v>
      </c>
      <c r="G54" s="5"/>
      <c r="H54" s="5"/>
      <c r="I54" s="5"/>
      <c r="J54" s="5">
        <v>0.433</v>
      </c>
    </row>
    <row r="55" spans="2:10" x14ac:dyDescent="0.2">
      <c r="B55" s="1" t="s">
        <v>75</v>
      </c>
      <c r="F55" s="5">
        <v>8.1180000000000003</v>
      </c>
      <c r="G55" s="5"/>
      <c r="H55" s="5"/>
      <c r="I55" s="5"/>
      <c r="J55" s="5">
        <v>5.3209999999999997</v>
      </c>
    </row>
    <row r="56" spans="2:10" x14ac:dyDescent="0.2">
      <c r="B56" s="1" t="s">
        <v>78</v>
      </c>
      <c r="F56" s="5">
        <v>5.3029999999999999</v>
      </c>
      <c r="G56" s="5"/>
      <c r="H56" s="5"/>
      <c r="I56" s="5"/>
      <c r="J56" s="5">
        <v>1.7490000000000001</v>
      </c>
    </row>
    <row r="57" spans="2:10" x14ac:dyDescent="0.2">
      <c r="B57" s="1" t="s">
        <v>79</v>
      </c>
      <c r="F57" s="5">
        <f>F52+SUM(F53:F56)</f>
        <v>78.153000000000006</v>
      </c>
      <c r="G57" s="5"/>
      <c r="H57" s="5"/>
      <c r="I57" s="5"/>
      <c r="J57" s="5">
        <f t="shared" ref="J57" si="3">J52+SUM(J53:J56)</f>
        <v>61.147999999999996</v>
      </c>
    </row>
    <row r="59" spans="2:10" x14ac:dyDescent="0.2">
      <c r="B59" s="1" t="s">
        <v>80</v>
      </c>
      <c r="F59" s="5">
        <f>F45-F57</f>
        <v>-48.125000000000007</v>
      </c>
      <c r="J59" s="5">
        <f>J45-J57</f>
        <v>8.8260000000000076</v>
      </c>
    </row>
    <row r="60" spans="2:10" x14ac:dyDescent="0.2">
      <c r="B60" s="1" t="s">
        <v>81</v>
      </c>
      <c r="F60" s="5">
        <f>F59+F57</f>
        <v>30.027999999999999</v>
      </c>
      <c r="J60" s="5">
        <f>J59+J57</f>
        <v>69.974000000000004</v>
      </c>
    </row>
    <row r="62" spans="2:10" x14ac:dyDescent="0.2">
      <c r="B62" s="1" t="s">
        <v>82</v>
      </c>
      <c r="F62" s="5">
        <f>F45-F57</f>
        <v>-48.125000000000007</v>
      </c>
      <c r="J62" s="5">
        <f>J45-J57</f>
        <v>8.8260000000000076</v>
      </c>
    </row>
    <row r="63" spans="2:10" x14ac:dyDescent="0.2">
      <c r="B63" s="1" t="s">
        <v>83</v>
      </c>
      <c r="F63" s="5">
        <f>F62/F23</f>
        <v>-0.95558388518426818</v>
      </c>
      <c r="J63" s="5">
        <f>J62/J23</f>
        <v>0.15009857680665442</v>
      </c>
    </row>
    <row r="65" spans="2:10" x14ac:dyDescent="0.2">
      <c r="B65" s="1" t="s">
        <v>6</v>
      </c>
      <c r="F65" s="5">
        <f>F36+F37</f>
        <v>6.907</v>
      </c>
      <c r="J65" s="5">
        <f>J36+J37</f>
        <v>30.754999999999999</v>
      </c>
    </row>
    <row r="66" spans="2:10" x14ac:dyDescent="0.2">
      <c r="B66" s="1" t="s">
        <v>7</v>
      </c>
      <c r="F66" s="5">
        <f>F50+F53</f>
        <v>29.236000000000004</v>
      </c>
      <c r="J66" s="5">
        <f>J50+J53</f>
        <v>14.744</v>
      </c>
    </row>
    <row r="67" spans="2:10" x14ac:dyDescent="0.2">
      <c r="B67" s="1" t="s">
        <v>9</v>
      </c>
      <c r="F67" s="5">
        <f>F65-F66</f>
        <v>-22.329000000000004</v>
      </c>
      <c r="J67" s="5">
        <f>J65-J66</f>
        <v>16.010999999999999</v>
      </c>
    </row>
  </sheetData>
  <phoneticPr fontId="7" type="noConversion"/>
  <hyperlinks>
    <hyperlink ref="J1" r:id="rId1" xr:uid="{37C18218-3CB9-DD41-87D5-CBAC90EBF0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2022-12-27T18:29:10Z</dcterms:created>
  <dcterms:modified xsi:type="dcterms:W3CDTF">2023-03-05T13:12:40Z</dcterms:modified>
</cp:coreProperties>
</file>