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AD473276-4D80-4640-9998-EF4DB52BD3A9}" xr6:coauthVersionLast="47" xr6:coauthVersionMax="47" xr10:uidLastSave="{00000000-0000-0000-0000-000000000000}"/>
  <bookViews>
    <workbookView xWindow="0" yWindow="500" windowWidth="33340" windowHeight="18900" activeTab="1" xr2:uid="{A4FFAD19-4E43-47ED-9B64-A6E6865FC62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2" l="1"/>
  <c r="N9" i="2"/>
  <c r="L13" i="2"/>
  <c r="L8" i="2"/>
  <c r="L12" i="2"/>
  <c r="L5" i="2"/>
  <c r="M13" i="2"/>
  <c r="M11" i="2"/>
  <c r="M12" i="2" s="1"/>
  <c r="M23" i="2" s="1"/>
  <c r="M8" i="2"/>
  <c r="M5" i="2"/>
  <c r="M22" i="2" s="1"/>
  <c r="L9" i="2" l="1"/>
  <c r="L14" i="2"/>
  <c r="L16" i="2" s="1"/>
  <c r="L23" i="2"/>
  <c r="L22" i="2"/>
  <c r="M14" i="2"/>
  <c r="M16" i="2" s="1"/>
  <c r="N13" i="2"/>
  <c r="N11" i="2"/>
  <c r="N12" i="2" s="1"/>
  <c r="N23" i="2" s="1"/>
  <c r="N8" i="2"/>
  <c r="E13" i="2"/>
  <c r="L24" i="2" l="1"/>
  <c r="L17" i="2"/>
  <c r="L25" i="2" s="1"/>
  <c r="M17" i="2"/>
  <c r="M25" i="2" s="1"/>
  <c r="M24" i="2"/>
  <c r="N14" i="2"/>
  <c r="N16" i="2" s="1"/>
  <c r="E11" i="2"/>
  <c r="E12" i="2" s="1"/>
  <c r="F11" i="2"/>
  <c r="F12" i="2" s="1"/>
  <c r="F8" i="2"/>
  <c r="F20" i="2"/>
  <c r="N20" i="2"/>
  <c r="N40" i="2"/>
  <c r="E40" i="2"/>
  <c r="F40" i="2"/>
  <c r="N34" i="2"/>
  <c r="E34" i="2"/>
  <c r="F34" i="2"/>
  <c r="F14" i="2" l="1"/>
  <c r="F16" i="2" s="1"/>
  <c r="F23" i="2"/>
  <c r="E14" i="2"/>
  <c r="E23" i="2"/>
  <c r="N17" i="2"/>
  <c r="N25" i="2" s="1"/>
  <c r="N24" i="2"/>
  <c r="E16" i="2"/>
  <c r="E8" i="2"/>
  <c r="E17" i="2" l="1"/>
  <c r="E25" i="2" s="1"/>
  <c r="E24" i="2"/>
  <c r="F17" i="2"/>
  <c r="F25" i="2" s="1"/>
  <c r="F24" i="2"/>
  <c r="C11" i="1"/>
  <c r="C10" i="1"/>
  <c r="C12" i="1" s="1"/>
  <c r="N5" i="2"/>
  <c r="E5" i="2"/>
  <c r="F5" i="2"/>
  <c r="F9" i="2" s="1"/>
  <c r="C9" i="1"/>
  <c r="N22" i="2" l="1"/>
  <c r="E9" i="2"/>
  <c r="E22" i="2"/>
  <c r="F22" i="2"/>
  <c r="C13" i="1"/>
</calcChain>
</file>

<file path=xl/sharedStrings.xml><?xml version="1.0" encoding="utf-8"?>
<sst xmlns="http://schemas.openxmlformats.org/spreadsheetml/2006/main" count="84" uniqueCount="80">
  <si>
    <t>Price</t>
  </si>
  <si>
    <t>Shares</t>
  </si>
  <si>
    <t>Cash</t>
  </si>
  <si>
    <t>Debt</t>
  </si>
  <si>
    <t>Net Cash</t>
  </si>
  <si>
    <t>EV</t>
  </si>
  <si>
    <t>HY21</t>
  </si>
  <si>
    <t>FY21</t>
  </si>
  <si>
    <t>Revenue</t>
  </si>
  <si>
    <t>FY22</t>
  </si>
  <si>
    <t>HY22</t>
  </si>
  <si>
    <t>HY20</t>
  </si>
  <si>
    <t>FY20</t>
  </si>
  <si>
    <t>FY19</t>
  </si>
  <si>
    <t>HY19</t>
  </si>
  <si>
    <t>£YGEN</t>
  </si>
  <si>
    <t>Yourgene Health Plc.</t>
  </si>
  <si>
    <t>MC</t>
  </si>
  <si>
    <t>Stock Snapshot</t>
  </si>
  <si>
    <t>Management</t>
  </si>
  <si>
    <t>CEO</t>
  </si>
  <si>
    <t>H122</t>
  </si>
  <si>
    <t>Cost of Sales</t>
  </si>
  <si>
    <t>Gross Profit</t>
  </si>
  <si>
    <t>CSO</t>
  </si>
  <si>
    <t>Joanne Mason</t>
  </si>
  <si>
    <t>Chairman</t>
  </si>
  <si>
    <t>Adam Reynolds</t>
  </si>
  <si>
    <t>Lyn Rees</t>
  </si>
  <si>
    <t>Other operating income</t>
  </si>
  <si>
    <t>General Administrative Expenses</t>
  </si>
  <si>
    <t>Operating Costs</t>
  </si>
  <si>
    <t>Pretax Income</t>
  </si>
  <si>
    <t>Gross Margin %</t>
  </si>
  <si>
    <t>Adjusted EBITDA</t>
  </si>
  <si>
    <t>Taxes</t>
  </si>
  <si>
    <t>Net Income</t>
  </si>
  <si>
    <t>Genome Technologies Revenue</t>
  </si>
  <si>
    <t>NIPT</t>
  </si>
  <si>
    <t>Reproductive Health</t>
  </si>
  <si>
    <t>COVID-19</t>
  </si>
  <si>
    <t>Total Genome Tech Revenue</t>
  </si>
  <si>
    <t>Ranger &amp; Other Tech</t>
  </si>
  <si>
    <t>Group Revenue By Territory</t>
  </si>
  <si>
    <t>UK</t>
  </si>
  <si>
    <t>Europe</t>
  </si>
  <si>
    <t>International</t>
  </si>
  <si>
    <t>Genomic Services</t>
  </si>
  <si>
    <t>Genomic Services Revenue</t>
  </si>
  <si>
    <t>NIPT Services</t>
  </si>
  <si>
    <t>COVID-19 Services</t>
  </si>
  <si>
    <t>Other Services</t>
  </si>
  <si>
    <t>Total Genomic Services Revenue</t>
  </si>
  <si>
    <t>The Genomic Technologies business stream provides an integrated portfolio of instruments, reagents, consumables and software, all aimed at supporting laboratory customers around the world</t>
  </si>
  <si>
    <t>YGS now offers non-invasive prenatal testing (“NIPT”), high throughput COVID-19 testing services and a range of clinical and research services to prestigious partner organisations.</t>
  </si>
  <si>
    <t>Genomic Technologies</t>
  </si>
  <si>
    <t>Revenue Breakdown</t>
  </si>
  <si>
    <t>Other (Income)/Expense</t>
  </si>
  <si>
    <t>Operating Income</t>
  </si>
  <si>
    <t>EBITDA</t>
  </si>
  <si>
    <t>Financing (Income)/Expense</t>
  </si>
  <si>
    <t>EPS</t>
  </si>
  <si>
    <t>Core Business Operations</t>
  </si>
  <si>
    <t xml:space="preserve">Genomic Services is international lab network which leverages proprietary &amp; 3rd-party products, automation &amp; software to process human samples as a full life-cycle partner for clinical, research &amp; pharma organisations. </t>
  </si>
  <si>
    <t>HY18</t>
  </si>
  <si>
    <t>Revenue Growth Y/Y</t>
  </si>
  <si>
    <t>Net Margin %</t>
  </si>
  <si>
    <t>Operating Margin %</t>
  </si>
  <si>
    <t>Taxes %</t>
  </si>
  <si>
    <t>NE Director</t>
  </si>
  <si>
    <t>Dr John Brown</t>
  </si>
  <si>
    <t>Stood down as chairman May 2022</t>
  </si>
  <si>
    <t>Profile</t>
  </si>
  <si>
    <t>HQ</t>
  </si>
  <si>
    <t>Founded</t>
  </si>
  <si>
    <t>Update</t>
  </si>
  <si>
    <t>IR</t>
  </si>
  <si>
    <t>Link</t>
  </si>
  <si>
    <t>Manchester, UK</t>
  </si>
  <si>
    <t>(Prev) Premaitha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</si>
</sst>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4" fontId="2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5" fontId="2" fillId="0" borderId="0" xfId="0" applyNumberFormat="1" applyFont="1"/>
    <xf numFmtId="9" fontId="2" fillId="0" borderId="0" xfId="1" applyFont="1"/>
    <xf numFmtId="166" fontId="2" fillId="0" borderId="0" xfId="1" applyNumberFormat="1" applyFont="1"/>
    <xf numFmtId="0" fontId="4" fillId="0" borderId="0" xfId="0" applyFont="1"/>
    <xf numFmtId="0" fontId="3" fillId="3" borderId="4" xfId="0" applyFont="1" applyFill="1" applyBorder="1"/>
    <xf numFmtId="2" fontId="2" fillId="0" borderId="0" xfId="0" applyNumberFormat="1" applyFont="1" applyBorder="1"/>
    <xf numFmtId="0" fontId="3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164" fontId="2" fillId="0" borderId="0" xfId="0" applyNumberFormat="1" applyFont="1" applyBorder="1"/>
    <xf numFmtId="0" fontId="2" fillId="4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2" fillId="4" borderId="6" xfId="0" applyFont="1" applyFill="1" applyBorder="1" applyAlignment="1">
      <alignment horizontal="left" indent="1"/>
    </xf>
    <xf numFmtId="0" fontId="2" fillId="4" borderId="7" xfId="0" applyFont="1" applyFill="1" applyBorder="1"/>
    <xf numFmtId="0" fontId="2" fillId="4" borderId="8" xfId="0" applyFont="1" applyFill="1" applyBorder="1"/>
    <xf numFmtId="0" fontId="3" fillId="3" borderId="6" xfId="0" applyFont="1" applyFill="1" applyBorder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4" borderId="7" xfId="2" applyFont="1" applyFill="1" applyBorder="1" applyAlignment="1">
      <alignment horizontal="center"/>
    </xf>
    <xf numFmtId="0" fontId="6" fillId="4" borderId="8" xfId="2" applyFont="1" applyFill="1" applyBorder="1" applyAlignment="1">
      <alignment horizontal="center"/>
    </xf>
    <xf numFmtId="0" fontId="6" fillId="0" borderId="0" xfId="2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152400</xdr:rowOff>
    </xdr:from>
    <xdr:to>
      <xdr:col>9</xdr:col>
      <xdr:colOff>200025</xdr:colOff>
      <xdr:row>5</xdr:row>
      <xdr:rowOff>2892</xdr:rowOff>
    </xdr:to>
    <xdr:pic>
      <xdr:nvPicPr>
        <xdr:cNvPr id="2" name="Picture 1" descr="Yourgene Health Plc">
          <a:extLst>
            <a:ext uri="{FF2B5EF4-FFF2-40B4-BE49-F238E27FC236}">
              <a16:creationId xmlns:a16="http://schemas.microsoft.com/office/drawing/2014/main" id="{95C109B2-8DA3-4AA4-ABA1-B16E15D0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52400"/>
          <a:ext cx="3279775" cy="666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796925</xdr:colOff>
      <xdr:row>0</xdr:row>
      <xdr:rowOff>19050</xdr:rowOff>
    </xdr:from>
    <xdr:to>
      <xdr:col>14</xdr:col>
      <xdr:colOff>796925</xdr:colOff>
      <xdr:row>54</xdr:row>
      <xdr:rowOff>3175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7E1DA1-6972-4C1C-8E6E-7ACEA6A6E22F}"/>
            </a:ext>
          </a:extLst>
        </xdr:cNvPr>
        <xdr:cNvCxnSpPr/>
      </xdr:nvCxnSpPr>
      <xdr:spPr>
        <a:xfrm>
          <a:off x="13090525" y="19050"/>
          <a:ext cx="0" cy="8899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9525</xdr:colOff>
      <xdr:row>53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A932BD-7255-475A-89AC-B970E9C10379}"/>
            </a:ext>
          </a:extLst>
        </xdr:cNvPr>
        <xdr:cNvCxnSpPr/>
      </xdr:nvCxnSpPr>
      <xdr:spPr>
        <a:xfrm>
          <a:off x="7489825" y="9525"/>
          <a:ext cx="0" cy="87344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rgene-health.com/investors/key-documents/financial-rep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rgene-health.com/images/investor-relations/263747_Yourgene_Annual_Report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7B77-A347-4DCE-B529-972D59E5F710}">
  <dimension ref="B2:AA34"/>
  <sheetViews>
    <sheetView workbookViewId="0">
      <selection activeCell="C7" sqref="C7"/>
    </sheetView>
  </sheetViews>
  <sheetFormatPr baseColWidth="10" defaultColWidth="8.83203125" defaultRowHeight="13" x14ac:dyDescent="0.15"/>
  <cols>
    <col min="1" max="1" width="8.83203125" style="3"/>
    <col min="2" max="2" width="11" style="3" bestFit="1" customWidth="1"/>
    <col min="3" max="16384" width="8.83203125" style="3"/>
  </cols>
  <sheetData>
    <row r="2" spans="2:27" x14ac:dyDescent="0.15">
      <c r="B2" s="5" t="s">
        <v>15</v>
      </c>
    </row>
    <row r="3" spans="2:27" x14ac:dyDescent="0.15">
      <c r="B3" s="5" t="s">
        <v>16</v>
      </c>
    </row>
    <row r="6" spans="2:27" x14ac:dyDescent="0.15">
      <c r="B6" s="36" t="s">
        <v>18</v>
      </c>
      <c r="C6" s="37"/>
      <c r="D6" s="38"/>
      <c r="F6" s="36" t="s">
        <v>62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8"/>
    </row>
    <row r="7" spans="2:27" x14ac:dyDescent="0.15">
      <c r="B7" s="13" t="s">
        <v>0</v>
      </c>
      <c r="C7" s="14">
        <v>3.2500000000000001E-2</v>
      </c>
      <c r="D7" s="30"/>
      <c r="F7" s="15" t="s">
        <v>55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7"/>
    </row>
    <row r="8" spans="2:27" x14ac:dyDescent="0.15">
      <c r="B8" s="13" t="s">
        <v>1</v>
      </c>
      <c r="C8" s="18">
        <v>723.78</v>
      </c>
      <c r="D8" s="30" t="s">
        <v>21</v>
      </c>
      <c r="F8" s="19" t="s">
        <v>53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7"/>
    </row>
    <row r="9" spans="2:27" x14ac:dyDescent="0.15">
      <c r="B9" s="13" t="s">
        <v>17</v>
      </c>
      <c r="C9" s="18">
        <f>C7*C8</f>
        <v>23.522849999999998</v>
      </c>
      <c r="D9" s="30"/>
      <c r="F9" s="2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7"/>
    </row>
    <row r="10" spans="2:27" x14ac:dyDescent="0.15">
      <c r="B10" s="13" t="s">
        <v>2</v>
      </c>
      <c r="C10" s="18">
        <f>4.674</f>
        <v>4.6740000000000004</v>
      </c>
      <c r="D10" s="30" t="s">
        <v>21</v>
      </c>
      <c r="F10" s="15" t="s">
        <v>47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7"/>
    </row>
    <row r="11" spans="2:27" x14ac:dyDescent="0.15">
      <c r="B11" s="13" t="s">
        <v>3</v>
      </c>
      <c r="C11" s="18">
        <f>0.042+0.081</f>
        <v>0.123</v>
      </c>
      <c r="D11" s="30" t="s">
        <v>21</v>
      </c>
      <c r="F11" s="19" t="s">
        <v>63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2:27" x14ac:dyDescent="0.15">
      <c r="B12" s="13" t="s">
        <v>4</v>
      </c>
      <c r="C12" s="18">
        <f>C10-C11</f>
        <v>4.5510000000000002</v>
      </c>
      <c r="D12" s="30"/>
      <c r="F12" s="21" t="s">
        <v>54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3"/>
    </row>
    <row r="13" spans="2:27" x14ac:dyDescent="0.15">
      <c r="B13" s="24" t="s">
        <v>5</v>
      </c>
      <c r="C13" s="25">
        <f>C9-C12</f>
        <v>18.971849999999996</v>
      </c>
      <c r="D13" s="31"/>
    </row>
    <row r="18" spans="2:5" x14ac:dyDescent="0.15">
      <c r="B18" s="36" t="s">
        <v>19</v>
      </c>
      <c r="C18" s="37"/>
      <c r="D18" s="38"/>
    </row>
    <row r="19" spans="2:5" x14ac:dyDescent="0.15">
      <c r="B19" s="26" t="s">
        <v>20</v>
      </c>
      <c r="C19" s="34" t="s">
        <v>28</v>
      </c>
      <c r="D19" s="35"/>
    </row>
    <row r="20" spans="2:5" x14ac:dyDescent="0.15">
      <c r="B20" s="26" t="s">
        <v>24</v>
      </c>
      <c r="C20" s="34" t="s">
        <v>25</v>
      </c>
      <c r="D20" s="35"/>
    </row>
    <row r="21" spans="2:5" x14ac:dyDescent="0.15">
      <c r="B21" s="26"/>
      <c r="C21" s="34"/>
      <c r="D21" s="35"/>
    </row>
    <row r="22" spans="2:5" x14ac:dyDescent="0.15">
      <c r="B22" s="26" t="s">
        <v>26</v>
      </c>
      <c r="C22" s="34" t="s">
        <v>70</v>
      </c>
      <c r="D22" s="35"/>
    </row>
    <row r="23" spans="2:5" x14ac:dyDescent="0.15">
      <c r="B23" s="26"/>
      <c r="C23" s="34"/>
      <c r="D23" s="35"/>
    </row>
    <row r="24" spans="2:5" x14ac:dyDescent="0.15">
      <c r="B24" s="29" t="s">
        <v>69</v>
      </c>
      <c r="C24" s="32" t="s">
        <v>27</v>
      </c>
      <c r="D24" s="33"/>
      <c r="E24" s="3" t="s">
        <v>71</v>
      </c>
    </row>
    <row r="27" spans="2:5" x14ac:dyDescent="0.15">
      <c r="B27" s="36" t="s">
        <v>72</v>
      </c>
      <c r="C27" s="37"/>
      <c r="D27" s="38"/>
    </row>
    <row r="28" spans="2:5" x14ac:dyDescent="0.15">
      <c r="B28" s="39" t="s">
        <v>73</v>
      </c>
      <c r="C28" s="34" t="s">
        <v>78</v>
      </c>
      <c r="D28" s="35"/>
    </row>
    <row r="29" spans="2:5" x14ac:dyDescent="0.15">
      <c r="B29" s="39" t="s">
        <v>74</v>
      </c>
      <c r="C29" s="34">
        <v>2000</v>
      </c>
      <c r="D29" s="35"/>
      <c r="E29" s="3" t="s">
        <v>79</v>
      </c>
    </row>
    <row r="30" spans="2:5" x14ac:dyDescent="0.15">
      <c r="B30" s="39"/>
      <c r="C30" s="34"/>
      <c r="D30" s="35"/>
    </row>
    <row r="31" spans="2:5" x14ac:dyDescent="0.15">
      <c r="B31" s="39"/>
      <c r="C31" s="34"/>
      <c r="D31" s="35"/>
    </row>
    <row r="32" spans="2:5" x14ac:dyDescent="0.15">
      <c r="B32" s="39"/>
      <c r="C32" s="34"/>
      <c r="D32" s="35"/>
    </row>
    <row r="33" spans="2:4" x14ac:dyDescent="0.15">
      <c r="B33" s="39" t="s">
        <v>75</v>
      </c>
      <c r="C33" s="27"/>
      <c r="D33" s="28"/>
    </row>
    <row r="34" spans="2:4" x14ac:dyDescent="0.15">
      <c r="B34" s="40" t="s">
        <v>76</v>
      </c>
      <c r="C34" s="41" t="s">
        <v>77</v>
      </c>
      <c r="D34" s="42"/>
    </row>
  </sheetData>
  <mergeCells count="16">
    <mergeCell ref="C32:D32"/>
    <mergeCell ref="C34:D34"/>
    <mergeCell ref="B27:D27"/>
    <mergeCell ref="C28:D28"/>
    <mergeCell ref="C29:D29"/>
    <mergeCell ref="C30:D30"/>
    <mergeCell ref="C31:D31"/>
    <mergeCell ref="C24:D24"/>
    <mergeCell ref="C22:D22"/>
    <mergeCell ref="F6:AA6"/>
    <mergeCell ref="B6:D6"/>
    <mergeCell ref="B18:D18"/>
    <mergeCell ref="C19:D19"/>
    <mergeCell ref="C20:D20"/>
    <mergeCell ref="C21:D21"/>
    <mergeCell ref="C23:D23"/>
  </mergeCells>
  <hyperlinks>
    <hyperlink ref="C34:D34" r:id="rId1" display="Link" xr:uid="{0ACFA3F3-C2B2-D44A-B021-929A46FB58E8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A327-38C2-4D0A-A5ED-19CFE1179260}">
  <dimension ref="B1:P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2" sqref="O3:O12"/>
    </sheetView>
  </sheetViews>
  <sheetFormatPr baseColWidth="10" defaultColWidth="8.83203125" defaultRowHeight="13" x14ac:dyDescent="0.15"/>
  <cols>
    <col min="1" max="1" width="6" style="3" customWidth="1"/>
    <col min="2" max="2" width="31" style="3" bestFit="1" customWidth="1"/>
    <col min="3" max="7" width="10.5" style="3" bestFit="1" customWidth="1"/>
    <col min="8" max="10" width="10.5" style="3" customWidth="1"/>
    <col min="11" max="11" width="8.83203125" style="3"/>
    <col min="12" max="16" width="10.5" style="3" bestFit="1" customWidth="1"/>
    <col min="17" max="16384" width="8.83203125" style="3"/>
  </cols>
  <sheetData>
    <row r="1" spans="2:16" x14ac:dyDescent="0.15">
      <c r="C1" s="4" t="s">
        <v>64</v>
      </c>
      <c r="D1" s="4" t="s">
        <v>14</v>
      </c>
      <c r="E1" s="4" t="s">
        <v>11</v>
      </c>
      <c r="F1" s="4" t="s">
        <v>6</v>
      </c>
      <c r="G1" s="4" t="s">
        <v>10</v>
      </c>
      <c r="H1" s="4"/>
      <c r="I1" s="4"/>
      <c r="J1" s="4"/>
      <c r="K1" s="2"/>
      <c r="L1" s="4" t="s">
        <v>13</v>
      </c>
      <c r="M1" s="4" t="s">
        <v>12</v>
      </c>
      <c r="N1" s="4" t="s">
        <v>7</v>
      </c>
      <c r="O1" s="43" t="s">
        <v>9</v>
      </c>
      <c r="P1" s="4" t="s">
        <v>9</v>
      </c>
    </row>
    <row r="2" spans="2:16" x14ac:dyDescent="0.15">
      <c r="C2" s="1">
        <v>43373</v>
      </c>
      <c r="D2" s="1">
        <v>43738</v>
      </c>
      <c r="E2" s="1">
        <v>44104</v>
      </c>
      <c r="F2" s="1">
        <v>44469</v>
      </c>
      <c r="G2" s="1">
        <v>44834</v>
      </c>
      <c r="H2" s="1"/>
      <c r="I2" s="1"/>
      <c r="J2" s="1"/>
      <c r="K2" s="2"/>
      <c r="L2" s="1">
        <v>43465</v>
      </c>
      <c r="M2" s="1">
        <v>43830</v>
      </c>
      <c r="N2" s="1">
        <v>44196</v>
      </c>
      <c r="O2" s="1">
        <v>44561</v>
      </c>
      <c r="P2" s="1">
        <v>44926</v>
      </c>
    </row>
    <row r="3" spans="2:16" s="5" customFormat="1" x14ac:dyDescent="0.15">
      <c r="B3" s="5" t="s">
        <v>8</v>
      </c>
      <c r="E3" s="8">
        <v>8.1809999999999992</v>
      </c>
      <c r="F3" s="8">
        <v>17.45</v>
      </c>
      <c r="G3" s="8"/>
      <c r="H3" s="8"/>
      <c r="I3" s="8"/>
      <c r="J3" s="8"/>
      <c r="K3" s="8"/>
      <c r="L3" s="8">
        <v>8.8823620000000005</v>
      </c>
      <c r="M3" s="8">
        <v>16.613</v>
      </c>
      <c r="N3" s="8">
        <v>18.288</v>
      </c>
    </row>
    <row r="4" spans="2:16" x14ac:dyDescent="0.15">
      <c r="B4" s="3" t="s">
        <v>22</v>
      </c>
      <c r="E4" s="6">
        <v>3.2650000000000001</v>
      </c>
      <c r="F4" s="6">
        <v>7.2960000000000003</v>
      </c>
      <c r="G4" s="6"/>
      <c r="H4" s="6"/>
      <c r="I4" s="6"/>
      <c r="J4" s="6"/>
      <c r="K4" s="6"/>
      <c r="L4" s="6">
        <v>4.271941</v>
      </c>
      <c r="M4" s="6">
        <v>6.3879999999999999</v>
      </c>
      <c r="N4" s="6">
        <v>6.9119999999999999</v>
      </c>
    </row>
    <row r="5" spans="2:16" x14ac:dyDescent="0.15">
      <c r="B5" s="5" t="s">
        <v>23</v>
      </c>
      <c r="C5" s="7"/>
      <c r="D5" s="7"/>
      <c r="E5" s="8">
        <f>E3-E4</f>
        <v>4.9159999999999986</v>
      </c>
      <c r="F5" s="8">
        <f>F3-F4</f>
        <v>10.154</v>
      </c>
      <c r="G5" s="6"/>
      <c r="H5" s="6"/>
      <c r="I5" s="6"/>
      <c r="J5" s="6"/>
      <c r="K5" s="6"/>
      <c r="L5" s="8">
        <f>L3-L4</f>
        <v>4.6104210000000005</v>
      </c>
      <c r="M5" s="8">
        <f>M3-M4</f>
        <v>10.225</v>
      </c>
      <c r="N5" s="8">
        <f>N3-N4</f>
        <v>11.376000000000001</v>
      </c>
      <c r="O5" s="8"/>
      <c r="P5" s="7"/>
    </row>
    <row r="6" spans="2:16" x14ac:dyDescent="0.15">
      <c r="B6" s="3" t="s">
        <v>29</v>
      </c>
      <c r="E6" s="6">
        <v>5.8999999999999997E-2</v>
      </c>
      <c r="F6" s="6">
        <v>4.1000000000000002E-2</v>
      </c>
      <c r="G6" s="6"/>
      <c r="H6" s="6"/>
      <c r="I6" s="6"/>
      <c r="J6" s="6"/>
      <c r="K6" s="6"/>
      <c r="L6" s="6">
        <v>2.5821E-2</v>
      </c>
      <c r="M6" s="6">
        <v>6.8000000000000005E-2</v>
      </c>
      <c r="N6" s="6">
        <v>0.06</v>
      </c>
    </row>
    <row r="7" spans="2:16" x14ac:dyDescent="0.15">
      <c r="B7" s="3" t="s">
        <v>30</v>
      </c>
      <c r="E7" s="6">
        <v>5.2249999999999996</v>
      </c>
      <c r="F7" s="6">
        <v>8.0960000000000001</v>
      </c>
      <c r="G7" s="6"/>
      <c r="H7" s="6"/>
      <c r="I7" s="6"/>
      <c r="J7" s="6"/>
      <c r="K7" s="6"/>
      <c r="L7" s="6">
        <v>9.0496459999999992</v>
      </c>
      <c r="M7" s="6">
        <v>9.0380000000000003</v>
      </c>
      <c r="N7" s="6">
        <v>13.483000000000001</v>
      </c>
    </row>
    <row r="8" spans="2:16" x14ac:dyDescent="0.15">
      <c r="B8" s="3" t="s">
        <v>31</v>
      </c>
      <c r="E8" s="6">
        <f>E7+E6</f>
        <v>5.2839999999999998</v>
      </c>
      <c r="F8" s="6">
        <f>F7+F6</f>
        <v>8.1370000000000005</v>
      </c>
      <c r="G8" s="6"/>
      <c r="H8" s="6"/>
      <c r="I8" s="6"/>
      <c r="J8" s="6"/>
      <c r="K8" s="6"/>
      <c r="L8" s="6">
        <f>-0.037864+0.251004+0.155962</f>
        <v>0.36910199999999999</v>
      </c>
      <c r="M8" s="6">
        <f>M7+M6</f>
        <v>9.1059999999999999</v>
      </c>
      <c r="N8" s="6">
        <f>N7+N6</f>
        <v>13.543000000000001</v>
      </c>
    </row>
    <row r="9" spans="2:16" x14ac:dyDescent="0.15">
      <c r="B9" s="5" t="s">
        <v>59</v>
      </c>
      <c r="C9" s="5"/>
      <c r="D9" s="5"/>
      <c r="E9" s="8">
        <f>E5-E8</f>
        <v>-0.36800000000000122</v>
      </c>
      <c r="F9" s="8">
        <f>F5-F8</f>
        <v>2.0169999999999995</v>
      </c>
      <c r="G9" s="8"/>
      <c r="H9" s="8"/>
      <c r="I9" s="8"/>
      <c r="J9" s="8"/>
      <c r="K9" s="8"/>
      <c r="L9" s="8">
        <f>L5-L8-L7+L6</f>
        <v>-4.7825059999999988</v>
      </c>
      <c r="M9" s="8">
        <f>M5-M8</f>
        <v>1.1189999999999998</v>
      </c>
      <c r="N9" s="8">
        <f>N5-N8</f>
        <v>-2.1669999999999998</v>
      </c>
      <c r="O9" s="8"/>
      <c r="P9" s="5"/>
    </row>
    <row r="10" spans="2:16" x14ac:dyDescent="0.15">
      <c r="B10" s="5" t="s">
        <v>34</v>
      </c>
      <c r="E10" s="8">
        <v>-0.25</v>
      </c>
      <c r="F10" s="8">
        <v>2.0990000000000002</v>
      </c>
      <c r="G10" s="6"/>
      <c r="H10" s="6"/>
      <c r="I10" s="6"/>
      <c r="J10" s="6"/>
      <c r="K10" s="6"/>
      <c r="L10" s="6">
        <v>-4.7825059999999997</v>
      </c>
      <c r="M10" s="6">
        <v>1.2549999999999999</v>
      </c>
      <c r="N10" s="6">
        <v>-2.0470000000000002</v>
      </c>
    </row>
    <row r="11" spans="2:16" x14ac:dyDescent="0.15">
      <c r="B11" s="3" t="s">
        <v>57</v>
      </c>
      <c r="C11" s="5"/>
      <c r="D11" s="5"/>
      <c r="E11" s="6">
        <f>1.308+0.453+0.28+0.219</f>
        <v>2.2600000000000002</v>
      </c>
      <c r="F11" s="6">
        <f>2.095+0.118+0.017</f>
        <v>2.23</v>
      </c>
      <c r="G11" s="8"/>
      <c r="H11" s="8"/>
      <c r="I11" s="8"/>
      <c r="J11" s="8"/>
      <c r="K11" s="8"/>
      <c r="L11" s="6">
        <v>0</v>
      </c>
      <c r="M11" s="6">
        <f>2.094+1.602+0.265+0.533</f>
        <v>4.4939999999999998</v>
      </c>
      <c r="N11" s="6">
        <f>3.247+4.789+0.952+0.286+0.388</f>
        <v>9.661999999999999</v>
      </c>
      <c r="O11" s="5"/>
      <c r="P11" s="5"/>
    </row>
    <row r="12" spans="2:16" x14ac:dyDescent="0.15">
      <c r="B12" s="5" t="s">
        <v>58</v>
      </c>
      <c r="C12" s="5"/>
      <c r="D12" s="5"/>
      <c r="E12" s="8">
        <f>E10-E11</f>
        <v>-2.5100000000000002</v>
      </c>
      <c r="F12" s="8">
        <f>F10-F11</f>
        <v>-0.13099999999999978</v>
      </c>
      <c r="G12" s="8"/>
      <c r="H12" s="8"/>
      <c r="I12" s="8"/>
      <c r="J12" s="8"/>
      <c r="K12" s="8"/>
      <c r="L12" s="8">
        <f>L10-L11</f>
        <v>-4.7825059999999997</v>
      </c>
      <c r="M12" s="8">
        <f>M10-M11</f>
        <v>-3.2389999999999999</v>
      </c>
      <c r="N12" s="8">
        <f>N10-N11</f>
        <v>-11.709</v>
      </c>
      <c r="O12" s="8"/>
      <c r="P12" s="5"/>
    </row>
    <row r="13" spans="2:16" x14ac:dyDescent="0.15">
      <c r="B13" s="3" t="s">
        <v>60</v>
      </c>
      <c r="C13" s="5"/>
      <c r="D13" s="5"/>
      <c r="E13" s="6">
        <f>0.096-0.001</f>
        <v>9.5000000000000001E-2</v>
      </c>
      <c r="F13" s="6">
        <v>0.17499999999999999</v>
      </c>
      <c r="G13" s="8"/>
      <c r="H13" s="8"/>
      <c r="I13" s="8"/>
      <c r="J13" s="8"/>
      <c r="K13" s="8"/>
      <c r="L13" s="6">
        <f>-1.209554+9.381761</f>
        <v>8.1722069999999984</v>
      </c>
      <c r="M13" s="6">
        <f>0.163-0.02</f>
        <v>0.14300000000000002</v>
      </c>
      <c r="N13" s="6">
        <f>0.302-0.002</f>
        <v>0.3</v>
      </c>
      <c r="O13" s="5"/>
      <c r="P13" s="5"/>
    </row>
    <row r="14" spans="2:16" x14ac:dyDescent="0.15">
      <c r="B14" s="5" t="s">
        <v>32</v>
      </c>
      <c r="C14" s="5"/>
      <c r="D14" s="5"/>
      <c r="E14" s="8">
        <f>E12-E13</f>
        <v>-2.6050000000000004</v>
      </c>
      <c r="F14" s="8">
        <f>F12-F13</f>
        <v>-0.30599999999999977</v>
      </c>
      <c r="G14" s="8"/>
      <c r="H14" s="8"/>
      <c r="I14" s="8"/>
      <c r="J14" s="8"/>
      <c r="K14" s="8"/>
      <c r="L14" s="8">
        <f>L12+L13</f>
        <v>3.3897009999999987</v>
      </c>
      <c r="M14" s="8">
        <f>M12-M13</f>
        <v>-3.3819999999999997</v>
      </c>
      <c r="N14" s="8">
        <f>N12-N13</f>
        <v>-12.009</v>
      </c>
      <c r="O14" s="5"/>
      <c r="P14" s="5"/>
    </row>
    <row r="15" spans="2:16" x14ac:dyDescent="0.15">
      <c r="B15" s="3" t="s">
        <v>35</v>
      </c>
      <c r="C15" s="5"/>
      <c r="D15" s="5"/>
      <c r="E15" s="6">
        <v>-4.7E-2</v>
      </c>
      <c r="F15" s="6">
        <v>-6.9000000000000006E-2</v>
      </c>
      <c r="G15" s="8"/>
      <c r="H15" s="8"/>
      <c r="I15" s="8"/>
      <c r="J15" s="8"/>
      <c r="K15" s="8"/>
      <c r="L15" s="6">
        <v>4.9100000000000001E-4</v>
      </c>
      <c r="M15" s="6">
        <v>-0.94799999999999995</v>
      </c>
      <c r="N15" s="6">
        <v>0.17499999999999999</v>
      </c>
      <c r="O15" s="5"/>
      <c r="P15" s="5"/>
    </row>
    <row r="16" spans="2:16" x14ac:dyDescent="0.15">
      <c r="B16" s="5" t="s">
        <v>36</v>
      </c>
      <c r="C16" s="5"/>
      <c r="D16" s="5"/>
      <c r="E16" s="8">
        <f>E14-E15</f>
        <v>-2.5580000000000003</v>
      </c>
      <c r="F16" s="8">
        <f>F14-F15</f>
        <v>-0.23699999999999977</v>
      </c>
      <c r="G16" s="8"/>
      <c r="H16" s="8"/>
      <c r="I16" s="8"/>
      <c r="J16" s="8"/>
      <c r="K16" s="8"/>
      <c r="L16" s="8">
        <f>L14-L15</f>
        <v>3.3892099999999989</v>
      </c>
      <c r="M16" s="8">
        <f>M14-M15</f>
        <v>-2.4339999999999997</v>
      </c>
      <c r="N16" s="8">
        <f>N14-N15</f>
        <v>-12.184000000000001</v>
      </c>
      <c r="O16" s="5"/>
      <c r="P16" s="5"/>
    </row>
    <row r="17" spans="2:14" x14ac:dyDescent="0.15">
      <c r="B17" s="3" t="s">
        <v>61</v>
      </c>
      <c r="E17" s="6">
        <f>E16/E18</f>
        <v>-3.9302920935927249E-3</v>
      </c>
      <c r="F17" s="6">
        <f>F16/F18</f>
        <v>-3.276015402978463E-4</v>
      </c>
      <c r="G17" s="6"/>
      <c r="H17" s="6"/>
      <c r="I17" s="6"/>
      <c r="J17" s="6"/>
      <c r="K17" s="6"/>
      <c r="L17" s="6">
        <f>L16/L18</f>
        <v>8.5457257751508503E-3</v>
      </c>
      <c r="M17" s="6">
        <f>M16/M18</f>
        <v>-4.1221591673941647E-3</v>
      </c>
      <c r="N17" s="6">
        <f>N16/N18</f>
        <v>-1.7770165011602494E-2</v>
      </c>
    </row>
    <row r="18" spans="2:14" x14ac:dyDescent="0.15">
      <c r="B18" s="3" t="s">
        <v>1</v>
      </c>
      <c r="E18" s="9">
        <v>650.84221200000002</v>
      </c>
      <c r="F18" s="9">
        <v>723.43982200000005</v>
      </c>
      <c r="G18" s="9"/>
      <c r="H18" s="9"/>
      <c r="I18" s="9"/>
      <c r="J18" s="9"/>
      <c r="K18" s="9"/>
      <c r="L18" s="9">
        <v>396.59709299999997</v>
      </c>
      <c r="M18" s="9">
        <v>590.46725300000003</v>
      </c>
      <c r="N18" s="9">
        <v>685.64360499999998</v>
      </c>
    </row>
    <row r="20" spans="2:14" x14ac:dyDescent="0.15">
      <c r="B20" s="3" t="s">
        <v>65</v>
      </c>
      <c r="F20" s="10">
        <f>F3/E3-1</f>
        <v>1.1329910768854665</v>
      </c>
      <c r="L20" s="10"/>
      <c r="M20" s="10"/>
      <c r="N20" s="10">
        <f>N3/M3-1</f>
        <v>0.1008246553903569</v>
      </c>
    </row>
    <row r="22" spans="2:14" x14ac:dyDescent="0.15">
      <c r="B22" s="3" t="s">
        <v>33</v>
      </c>
      <c r="E22" s="10">
        <f>E5/E3</f>
        <v>0.60090453489793416</v>
      </c>
      <c r="F22" s="10">
        <f>F5/F3</f>
        <v>0.58189111747851008</v>
      </c>
      <c r="L22" s="10">
        <f>L5/L3</f>
        <v>0.51905349050173821</v>
      </c>
      <c r="M22" s="10">
        <f>M5/M3</f>
        <v>0.61548185156202972</v>
      </c>
      <c r="N22" s="10">
        <f>N5/N3</f>
        <v>0.62204724409448819</v>
      </c>
    </row>
    <row r="23" spans="2:14" x14ac:dyDescent="0.15">
      <c r="B23" s="3" t="s">
        <v>67</v>
      </c>
      <c r="E23" s="10">
        <f>E12/E3</f>
        <v>-0.3068084586236402</v>
      </c>
      <c r="F23" s="10">
        <f>F12/F3</f>
        <v>-7.5071633237822231E-3</v>
      </c>
      <c r="L23" s="10">
        <f>L12/L3</f>
        <v>-0.53842727869006013</v>
      </c>
      <c r="M23" s="10">
        <f>M12/M3</f>
        <v>-0.19496779630409919</v>
      </c>
      <c r="N23" s="10">
        <f>N12/N3</f>
        <v>-0.640255905511811</v>
      </c>
    </row>
    <row r="24" spans="2:14" x14ac:dyDescent="0.15">
      <c r="B24" s="3" t="s">
        <v>66</v>
      </c>
      <c r="E24" s="10">
        <f>E16/E3-1</f>
        <v>-1.312675712015646</v>
      </c>
      <c r="F24" s="10">
        <f>F16/F3-1</f>
        <v>-1.0135816618911175</v>
      </c>
      <c r="L24" s="10">
        <f>L16/L3-1</f>
        <v>-0.61843370040536527</v>
      </c>
      <c r="M24" s="10">
        <f>M16/M3-1</f>
        <v>-1.1465117678926142</v>
      </c>
      <c r="N24" s="10">
        <f>N16/N3-1</f>
        <v>-1.6662292213473315</v>
      </c>
    </row>
    <row r="25" spans="2:14" x14ac:dyDescent="0.15">
      <c r="B25" s="3" t="s">
        <v>68</v>
      </c>
      <c r="E25" s="11">
        <f>E17/E3</f>
        <v>-4.8041707536886996E-4</v>
      </c>
      <c r="F25" s="11">
        <f>F17/F3</f>
        <v>-1.8773727237698929E-5</v>
      </c>
      <c r="L25" s="11">
        <f>L17/L3</f>
        <v>9.621005961196864E-4</v>
      </c>
      <c r="M25" s="11">
        <f>M17/M3</f>
        <v>-2.4812852389057753E-4</v>
      </c>
      <c r="N25" s="11">
        <f>N17/N3</f>
        <v>-9.7168443851719673E-4</v>
      </c>
    </row>
    <row r="28" spans="2:14" x14ac:dyDescent="0.15">
      <c r="B28" s="12" t="s">
        <v>56</v>
      </c>
    </row>
    <row r="29" spans="2:14" x14ac:dyDescent="0.15">
      <c r="B29" s="5" t="s">
        <v>37</v>
      </c>
    </row>
    <row r="30" spans="2:14" x14ac:dyDescent="0.15">
      <c r="B30" s="3" t="s">
        <v>38</v>
      </c>
      <c r="E30" s="6">
        <v>3.16</v>
      </c>
      <c r="F30" s="6">
        <v>2.57</v>
      </c>
      <c r="M30" s="6"/>
      <c r="N30" s="6">
        <v>5.9249999999999998</v>
      </c>
    </row>
    <row r="31" spans="2:14" x14ac:dyDescent="0.15">
      <c r="B31" s="3" t="s">
        <v>39</v>
      </c>
      <c r="E31" s="6">
        <v>1.6659999999999999</v>
      </c>
      <c r="F31" s="6">
        <v>1.776</v>
      </c>
      <c r="M31" s="6"/>
      <c r="N31" s="6">
        <v>3.6019999999999999</v>
      </c>
    </row>
    <row r="32" spans="2:14" x14ac:dyDescent="0.15">
      <c r="B32" s="3" t="s">
        <v>40</v>
      </c>
      <c r="E32" s="6">
        <v>0.2</v>
      </c>
      <c r="F32" s="6">
        <v>1.413</v>
      </c>
      <c r="M32" s="6"/>
      <c r="N32" s="6">
        <v>1.4370000000000001</v>
      </c>
    </row>
    <row r="33" spans="2:14" x14ac:dyDescent="0.15">
      <c r="B33" s="3" t="s">
        <v>42</v>
      </c>
      <c r="E33" s="6">
        <v>0.218</v>
      </c>
      <c r="F33" s="6">
        <v>1.143</v>
      </c>
      <c r="M33" s="6"/>
      <c r="N33" s="6">
        <v>0.94199999999999995</v>
      </c>
    </row>
    <row r="34" spans="2:14" x14ac:dyDescent="0.15">
      <c r="B34" s="5" t="s">
        <v>41</v>
      </c>
      <c r="E34" s="8">
        <f>SUM(E30:E33)</f>
        <v>5.2440000000000007</v>
      </c>
      <c r="F34" s="8">
        <f>SUM(F30:F33)</f>
        <v>6.9020000000000001</v>
      </c>
      <c r="M34" s="8"/>
      <c r="N34" s="8">
        <f>SUM(N30:N33)</f>
        <v>11.905999999999999</v>
      </c>
    </row>
    <row r="35" spans="2:14" x14ac:dyDescent="0.15">
      <c r="B35" s="5"/>
      <c r="E35" s="8"/>
      <c r="F35" s="8"/>
      <c r="M35" s="8"/>
      <c r="N35" s="8"/>
    </row>
    <row r="36" spans="2:14" x14ac:dyDescent="0.15">
      <c r="B36" s="5" t="s">
        <v>48</v>
      </c>
      <c r="E36" s="8"/>
      <c r="F36" s="8"/>
      <c r="M36" s="8"/>
      <c r="N36" s="8"/>
    </row>
    <row r="37" spans="2:14" x14ac:dyDescent="0.15">
      <c r="B37" s="3" t="s">
        <v>49</v>
      </c>
      <c r="E37" s="6">
        <v>0.96899999999999997</v>
      </c>
      <c r="F37" s="6">
        <v>0.879</v>
      </c>
      <c r="M37" s="6"/>
      <c r="N37" s="6">
        <v>1.833</v>
      </c>
    </row>
    <row r="38" spans="2:14" x14ac:dyDescent="0.15">
      <c r="B38" s="3" t="s">
        <v>50</v>
      </c>
      <c r="E38" s="6">
        <v>0.39200000000000002</v>
      </c>
      <c r="F38" s="6">
        <v>9.0449999999999999</v>
      </c>
      <c r="M38" s="6"/>
      <c r="N38" s="6">
        <v>1.73</v>
      </c>
    </row>
    <row r="39" spans="2:14" x14ac:dyDescent="0.15">
      <c r="B39" s="3" t="s">
        <v>51</v>
      </c>
      <c r="E39" s="6">
        <v>1.5760000000000001</v>
      </c>
      <c r="F39" s="6">
        <v>0.624</v>
      </c>
      <c r="M39" s="6"/>
      <c r="N39" s="6">
        <v>2.819</v>
      </c>
    </row>
    <row r="40" spans="2:14" x14ac:dyDescent="0.15">
      <c r="B40" s="5" t="s">
        <v>52</v>
      </c>
      <c r="E40" s="8">
        <f>SUM(E37:E39)</f>
        <v>2.9370000000000003</v>
      </c>
      <c r="F40" s="8">
        <f>SUM(F37:F39)</f>
        <v>10.548</v>
      </c>
      <c r="M40" s="8"/>
      <c r="N40" s="8">
        <f>SUM(N37:N39)</f>
        <v>6.3819999999999997</v>
      </c>
    </row>
    <row r="41" spans="2:14" x14ac:dyDescent="0.15">
      <c r="B41" s="5"/>
    </row>
    <row r="42" spans="2:14" x14ac:dyDescent="0.15">
      <c r="B42" s="5" t="s">
        <v>43</v>
      </c>
    </row>
    <row r="43" spans="2:14" x14ac:dyDescent="0.15">
      <c r="B43" s="3" t="s">
        <v>44</v>
      </c>
      <c r="E43" s="6">
        <v>1.5209999999999999</v>
      </c>
      <c r="F43" s="6">
        <v>12.45</v>
      </c>
      <c r="M43" s="6"/>
      <c r="N43" s="6">
        <v>5.44</v>
      </c>
    </row>
    <row r="44" spans="2:14" x14ac:dyDescent="0.15">
      <c r="B44" s="3" t="s">
        <v>45</v>
      </c>
      <c r="E44" s="6">
        <v>2.8660000000000001</v>
      </c>
      <c r="F44" s="6">
        <v>2.4359999999999999</v>
      </c>
      <c r="M44" s="6"/>
      <c r="N44" s="6">
        <v>5.4619999999999997</v>
      </c>
    </row>
    <row r="45" spans="2:14" x14ac:dyDescent="0.15">
      <c r="B45" s="3" t="s">
        <v>46</v>
      </c>
      <c r="E45" s="6">
        <v>3.7829999999999999</v>
      </c>
      <c r="F45" s="6">
        <v>2.5640000000000001</v>
      </c>
      <c r="M45" s="6"/>
      <c r="N45" s="6">
        <v>7.3860000000000001</v>
      </c>
    </row>
  </sheetData>
  <hyperlinks>
    <hyperlink ref="O1" r:id="rId1" xr:uid="{D2E2B626-1EAD-A241-84CF-C518F2C695FA}"/>
  </hyperlinks>
  <pageMargins left="0.7" right="0.7" top="0.75" bottom="0.75" header="0.3" footer="0.3"/>
  <pageSetup paperSize="256" orientation="portrait" horizontalDpi="203" verticalDpi="203" r:id="rId2"/>
  <ignoredErrors>
    <ignoredError sqref="E13 M13:N13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2022-05-09T14:37:11Z</dcterms:created>
  <dcterms:modified xsi:type="dcterms:W3CDTF">2022-11-03T22:25:55Z</dcterms:modified>
</cp:coreProperties>
</file>