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F2E2441-06E7-44E8-B11A-369E9D4C546E}" xr6:coauthVersionLast="36" xr6:coauthVersionMax="47" xr10:uidLastSave="{00000000-0000-0000-0000-000000000000}"/>
  <bookViews>
    <workbookView xWindow="0" yWindow="495" windowWidth="33600" windowHeight="18900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2" l="1"/>
  <c r="J65" i="2"/>
  <c r="C10" i="1" s="1"/>
  <c r="J64" i="2"/>
  <c r="J50" i="2"/>
  <c r="J56" i="2" s="1"/>
  <c r="J59" i="2" s="1"/>
  <c r="J38" i="2"/>
  <c r="J43" i="2" s="1"/>
  <c r="J61" i="2" s="1"/>
  <c r="J62" i="2" s="1"/>
  <c r="J72" i="2" l="1"/>
  <c r="C33" i="1"/>
  <c r="J66" i="2"/>
  <c r="J70" i="2"/>
  <c r="C9" i="1"/>
  <c r="I69" i="2"/>
  <c r="I65" i="2"/>
  <c r="I64" i="2"/>
  <c r="I66" i="2" s="1"/>
  <c r="I50" i="2"/>
  <c r="I56" i="2" s="1"/>
  <c r="I59" i="2" s="1"/>
  <c r="I38" i="2"/>
  <c r="I43" i="2" s="1"/>
  <c r="I61" i="2" s="1"/>
  <c r="I62" i="2" s="1"/>
  <c r="I72" i="2" s="1"/>
  <c r="E15" i="2"/>
  <c r="E6" i="2"/>
  <c r="E9" i="2" s="1"/>
  <c r="E16" i="2" s="1"/>
  <c r="E18" i="2" s="1"/>
  <c r="E19" i="2" s="1"/>
  <c r="I15" i="2"/>
  <c r="I6" i="2"/>
  <c r="I9" i="2" s="1"/>
  <c r="I16" i="2" s="1"/>
  <c r="I18" i="2" s="1"/>
  <c r="I19" i="2" s="1"/>
  <c r="I70" i="2" l="1"/>
  <c r="F15" i="2"/>
  <c r="F6" i="2"/>
  <c r="F9" i="2" s="1"/>
  <c r="F16" i="2" s="1"/>
  <c r="F18" i="2" s="1"/>
  <c r="F19" i="2" s="1"/>
  <c r="C7" i="1"/>
  <c r="J15" i="2"/>
  <c r="J6" i="2"/>
  <c r="J9" i="2" s="1"/>
  <c r="J25" i="2" l="1"/>
  <c r="J26" i="2"/>
  <c r="J16" i="2"/>
  <c r="C8" i="1"/>
  <c r="C11" i="1"/>
  <c r="J28" i="2" l="1"/>
  <c r="J18" i="2"/>
  <c r="C12" i="1"/>
  <c r="J27" i="2" l="1"/>
  <c r="J19" i="2"/>
</calcChain>
</file>

<file path=xl/sharedStrings.xml><?xml version="1.0" encoding="utf-8"?>
<sst xmlns="http://schemas.openxmlformats.org/spreadsheetml/2006/main" count="198" uniqueCount="156">
  <si>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</si>
  <si>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</si>
  <si>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</si>
  <si>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</si>
  <si>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</si>
  <si>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</si>
  <si>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</si>
  <si>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</si>
  <si>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</si>
  <si>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</si>
  <si>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</si>
  <si>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</si>
  <si>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</si>
  <si>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</si>
  <si>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</si>
  <si>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</si>
  <si>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</si>
  <si>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</si>
  <si>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</si>
  <si>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</si>
  <si>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</si>
  <si>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</si>
  <si>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</si>
  <si>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</si>
  <si>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</si>
  <si>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</si>
  <si>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</si>
  <si>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</si>
  <si>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</si>
  <si>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</si>
  <si>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</si>
  <si>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</si>
  <si>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</si>
  <si>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</si>
  <si>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</si>
  <si>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</si>
  <si>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</si>
  <si>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</si>
  <si>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</si>
  <si>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</si>
  <si>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</si>
  <si>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</si>
  <si>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</si>
  <si>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</si>
  <si>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</si>
  <si>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</si>
  <si>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</si>
  <si>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</si>
  <si>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</si>
  <si>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</si>
  <si>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</si>
  <si>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</si>
  <si>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</si>
  <si>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</si>
  <si>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</si>
  <si>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</si>
  <si>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</si>
  <si>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</si>
  <si>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</si>
  <si>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</si>
  <si>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</si>
  <si>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</si>
  <si>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</si>
  <si>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</si>
  <si>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</si>
  <si>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</si>
  <si>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</si>
  <si>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</si>
  <si>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</si>
  <si>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</si>
  <si>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</si>
  <si>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</si>
  <si>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</si>
  <si>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</si>
  <si>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</si>
  <si>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</si>
  <si>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</si>
  <si>
    <t>Balance Sheet</t>
  </si>
  <si>
    <t>Restricted Cash</t>
  </si>
  <si>
    <t>A/R</t>
  </si>
  <si>
    <t>Inventory</t>
  </si>
  <si>
    <t>Prepaid Expenses &amp; OCA</t>
  </si>
  <si>
    <t>TCA</t>
  </si>
  <si>
    <t>PP&amp;E</t>
  </si>
  <si>
    <t>ROU</t>
  </si>
  <si>
    <t>Investments</t>
  </si>
  <si>
    <t>ONCA</t>
  </si>
  <si>
    <t>Assets</t>
  </si>
  <si>
    <t>A/P</t>
  </si>
  <si>
    <t>Current Lease Obligation</t>
  </si>
  <si>
    <t>Current Provision for Contracts</t>
  </si>
  <si>
    <t>Accrued Liabilities &amp; OCL</t>
  </si>
  <si>
    <t>Deferred Revenue</t>
  </si>
  <si>
    <t>TCL</t>
  </si>
  <si>
    <t>Lease Obligation</t>
  </si>
  <si>
    <t>Convertible Note</t>
  </si>
  <si>
    <t>Public/Private Warrants</t>
  </si>
  <si>
    <t>Provision for Contracts</t>
  </si>
  <si>
    <t>Liabilities</t>
  </si>
  <si>
    <t>S/E</t>
  </si>
  <si>
    <t>S/E+L</t>
  </si>
  <si>
    <t>Book Value</t>
  </si>
  <si>
    <t>Book Value per Share</t>
  </si>
  <si>
    <t>Share Price</t>
  </si>
  <si>
    <t>Q221</t>
  </si>
  <si>
    <t>Q121</t>
  </si>
  <si>
    <t>Q422</t>
  </si>
  <si>
    <t>Cornwall Spaceport is awarded UK's first space-port license paving the way for Virgin Orbit first UK launch</t>
  </si>
  <si>
    <t>Info</t>
  </si>
  <si>
    <t>Space Ports</t>
  </si>
  <si>
    <t>UK Launch Sites</t>
  </si>
  <si>
    <t>US Launch Sites</t>
  </si>
  <si>
    <t>Australian Launch Sites</t>
  </si>
  <si>
    <t>Launch Vehicles</t>
  </si>
  <si>
    <t>Former VP of Govt. Sats at Boeing</t>
  </si>
  <si>
    <t>EBITDA profit by 2024</t>
  </si>
  <si>
    <t>18 Launches in 2023</t>
  </si>
  <si>
    <t>Company Goals</t>
  </si>
  <si>
    <t>Cornwall Space Port</t>
  </si>
  <si>
    <t>Subsidary (Virgin Orbit Brasil Ltda) Alcantara Launch Center</t>
  </si>
  <si>
    <t>Agreement with Wagner Corp. Toowoomba Wellcamp Airport</t>
  </si>
  <si>
    <t>Base a 747-400 aircraft, demonstrator in 2024</t>
  </si>
  <si>
    <t>Launches</t>
  </si>
  <si>
    <t>30 December 2021 Virgin Orbit becomes publicly traded at the NASDAQ stock exchange. Underwent SPAC merger with</t>
  </si>
  <si>
    <t>NextGen Acquisition Corp II to become public form it's space merger VORB raised $228m half of the $483m it expected</t>
  </si>
  <si>
    <t>LauncherOne's first launch fails to reach orbit</t>
  </si>
  <si>
    <t>LauncherOne becomes first vehicle to reach orbit</t>
  </si>
  <si>
    <t>deploying 10 CubeSats into LEO for NASA</t>
  </si>
  <si>
    <t>LauncherOne delivers commercial payload to space</t>
  </si>
  <si>
    <t>LauncherOne delivers 7 CubeSats for 3 customers</t>
  </si>
  <si>
    <t>Wiki</t>
  </si>
  <si>
    <t>Links</t>
  </si>
  <si>
    <t>Rockets</t>
  </si>
  <si>
    <t>Planes</t>
  </si>
  <si>
    <t>CosmicGirl - 747-400</t>
  </si>
  <si>
    <t>LauncherOne</t>
  </si>
  <si>
    <t>Brazil Launch Sites</t>
  </si>
  <si>
    <t>SSO - 300kg (600lbs) | LEO - 500kg (1,100lbs)</t>
  </si>
  <si>
    <t>Moijave Air &amp; Space Port [California]</t>
  </si>
  <si>
    <t>Kennedy Space Center [Florida]</t>
  </si>
  <si>
    <t>Kona International Airport [Hawaii]</t>
  </si>
  <si>
    <t>Roosevelt Roads Naval Station [Puerto Rico]</t>
  </si>
  <si>
    <t>Japan Launch Sites</t>
  </si>
  <si>
    <t>Oita Airport</t>
  </si>
  <si>
    <t>ANA Holdings &amp; Virgin Orbit sign agreement to launch 20 flights of LauncherOne from Oita spaceport in Japan</t>
  </si>
  <si>
    <t>Aircraft</t>
  </si>
  <si>
    <t>N744V</t>
  </si>
  <si>
    <t>B747-4</t>
  </si>
  <si>
    <t>9th January 2023 Cosmic Girl makes first takeoff for launch of Launcher One from UK soil. First ever space launch from UK soil.</t>
  </si>
  <si>
    <t>LauncherOne launches from UK soil for first ever time</t>
  </si>
  <si>
    <t>FAILED TO ACHIEVE INTENDED ORBIT</t>
  </si>
  <si>
    <t>Launch fails to reach intended orbit after much confusion, very poor communication &amp; disorganised livestream &amp; media team</t>
  </si>
  <si>
    <t>Share price crashes 20%, stabalises to a close of -13.99%</t>
  </si>
  <si>
    <t>Virgin Orbit turn to Richard Branson's Virgin Group for a $25 million cash injection</t>
  </si>
  <si>
    <t>Trading in VORB suspended as company furloughs all staff &amp; attempts emergency fund raise</t>
  </si>
  <si>
    <t>VORB lay off 90% of workforce, suspend all operations as rescue talks fall 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</si>
</sst>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0" xfId="0" applyNumberFormat="1" applyFont="1" applyFill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1" fillId="4" borderId="4" xfId="0" applyFont="1" applyFill="1" applyBorder="1" applyAlignment="1">
      <alignment horizontal="left" indent="3"/>
    </xf>
    <xf numFmtId="0" fontId="8" fillId="0" borderId="0" xfId="0" applyFont="1"/>
    <xf numFmtId="0" fontId="1" fillId="4" borderId="6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4"/>
    </xf>
    <xf numFmtId="0" fontId="1" fillId="4" borderId="0" xfId="0" applyFont="1" applyFill="1" applyAlignment="1">
      <alignment horizontal="left" indent="1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left" indent="1"/>
    </xf>
    <xf numFmtId="17" fontId="1" fillId="3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/>
    <xf numFmtId="0" fontId="4" fillId="3" borderId="4" xfId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0" fillId="4" borderId="0" xfId="0" applyFont="1" applyFill="1" applyAlignment="1">
      <alignment horizontal="left" indent="1"/>
    </xf>
    <xf numFmtId="0" fontId="10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5" fontId="1" fillId="4" borderId="0" xfId="0" applyNumberFormat="1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133350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86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A5E90-A0C5-403F-9EFC-C3C5C82B75DB}"/>
            </a:ext>
          </a:extLst>
        </xdr:cNvPr>
        <xdr:cNvCxnSpPr/>
      </xdr:nvCxnSpPr>
      <xdr:spPr>
        <a:xfrm>
          <a:off x="6962775" y="0"/>
          <a:ext cx="0" cy="14058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Virgin_Orbit" TargetMode="External"/><Relationship Id="rId2" Type="http://schemas.openxmlformats.org/officeDocument/2006/relationships/hyperlink" Target="https://www.cornwalllive.com/news/cornwall-news/cornwall-space-launch-systems-go-7826919" TargetMode="External"/><Relationship Id="rId1" Type="http://schemas.openxmlformats.org/officeDocument/2006/relationships/hyperlink" Target="https://investors.virginorbi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uk.flightaware.com/live/flight/N744VG" TargetMode="External"/><Relationship Id="rId4" Type="http://schemas.openxmlformats.org/officeDocument/2006/relationships/hyperlink" Target="https://virginorbit.com/the-latest/new-agreement-between-virgin-orbit-and-ana-holdings-sets-the-stage-for-twenty-launcherone-flights-from-japa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vestors.virginorbit.com/news-events/press-releases/detail/50/virgin-orbit-announces-second-quarter-2022-financial-results" TargetMode="External"/><Relationship Id="rId1" Type="http://schemas.openxmlformats.org/officeDocument/2006/relationships/hyperlink" Target="https://investors.virginorbit.com/news-events/press-releases/detail/59/virgin-orbit-announces-third-quarter-2022-financial-result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AA50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27" x14ac:dyDescent="0.2">
      <c r="B2" s="2" t="s">
        <v>0</v>
      </c>
    </row>
    <row r="3" spans="2:27" x14ac:dyDescent="0.2">
      <c r="B3" s="2" t="s">
        <v>1</v>
      </c>
    </row>
    <row r="5" spans="2:27" x14ac:dyDescent="0.2">
      <c r="B5" s="59" t="s">
        <v>15</v>
      </c>
      <c r="C5" s="60"/>
      <c r="D5" s="61"/>
      <c r="H5" s="59" t="s">
        <v>27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  <c r="V5" s="59" t="s">
        <v>108</v>
      </c>
      <c r="W5" s="60"/>
      <c r="X5" s="60"/>
      <c r="Y5" s="60"/>
      <c r="Z5" s="60"/>
      <c r="AA5" s="61"/>
    </row>
    <row r="6" spans="2:27" x14ac:dyDescent="0.2">
      <c r="B6" s="3" t="s">
        <v>3</v>
      </c>
      <c r="C6" s="1">
        <v>0.34</v>
      </c>
      <c r="D6" s="16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V6" s="39" t="s">
        <v>113</v>
      </c>
      <c r="W6" s="5"/>
      <c r="X6" s="5"/>
      <c r="Y6" s="5"/>
      <c r="Z6" s="5"/>
      <c r="AA6" s="6"/>
    </row>
    <row r="7" spans="2:27" x14ac:dyDescent="0.2">
      <c r="B7" s="3" t="s">
        <v>4</v>
      </c>
      <c r="C7" s="14">
        <f>'Financial Model'!J20</f>
        <v>335.41613899999999</v>
      </c>
      <c r="D7" s="16" t="s">
        <v>50</v>
      </c>
      <c r="H7" s="33">
        <v>44986</v>
      </c>
      <c r="I7" s="5" t="s">
        <v>155</v>
      </c>
      <c r="J7" s="5"/>
      <c r="K7" s="5"/>
      <c r="L7" s="5"/>
      <c r="M7" s="5"/>
      <c r="N7" s="5"/>
      <c r="O7" s="5"/>
      <c r="P7" s="5"/>
      <c r="Q7" s="5"/>
      <c r="R7" s="5"/>
      <c r="S7" s="6"/>
      <c r="V7" s="45" t="s">
        <v>133</v>
      </c>
      <c r="W7" s="5"/>
      <c r="X7" s="5"/>
      <c r="Y7" s="5"/>
      <c r="Z7" s="5"/>
      <c r="AA7" s="6"/>
    </row>
    <row r="8" spans="2:27" x14ac:dyDescent="0.2">
      <c r="B8" s="3" t="s">
        <v>5</v>
      </c>
      <c r="C8" s="14">
        <f>C6*C7</f>
        <v>114.04148726</v>
      </c>
      <c r="D8" s="16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V8" s="41" t="s">
        <v>134</v>
      </c>
      <c r="W8" s="5"/>
      <c r="X8" s="5"/>
      <c r="Y8" s="5"/>
      <c r="Z8" s="5"/>
      <c r="AA8" s="6"/>
    </row>
    <row r="9" spans="2:27" x14ac:dyDescent="0.2">
      <c r="B9" s="3" t="s">
        <v>6</v>
      </c>
      <c r="C9" s="14">
        <f>'Financial Model'!J64</f>
        <v>71.194000000000003</v>
      </c>
      <c r="D9" s="16" t="s">
        <v>50</v>
      </c>
      <c r="H9" s="33">
        <v>44986</v>
      </c>
      <c r="I9" s="5" t="s">
        <v>154</v>
      </c>
      <c r="J9" s="5"/>
      <c r="K9" s="5"/>
      <c r="L9" s="5"/>
      <c r="M9" s="5"/>
      <c r="N9" s="5"/>
      <c r="O9" s="5"/>
      <c r="P9" s="5"/>
      <c r="Q9" s="5"/>
      <c r="R9" s="5"/>
      <c r="S9" s="6"/>
      <c r="V9" s="40"/>
      <c r="W9" s="5"/>
      <c r="X9" s="5"/>
      <c r="Y9" s="5"/>
      <c r="Z9" s="5"/>
      <c r="AA9" s="6"/>
    </row>
    <row r="10" spans="2:27" x14ac:dyDescent="0.2">
      <c r="B10" s="3" t="s">
        <v>7</v>
      </c>
      <c r="C10" s="14">
        <f>'Financial Model'!J65</f>
        <v>48.472999999999999</v>
      </c>
      <c r="D10" s="16" t="s">
        <v>50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V10" s="45" t="s">
        <v>132</v>
      </c>
      <c r="W10" s="5"/>
      <c r="X10" s="5"/>
      <c r="Y10" s="5"/>
      <c r="Z10" s="5"/>
      <c r="AA10" s="6"/>
    </row>
    <row r="11" spans="2:27" x14ac:dyDescent="0.2">
      <c r="B11" s="3" t="s">
        <v>8</v>
      </c>
      <c r="C11" s="14">
        <f>C9-C10</f>
        <v>22.721000000000004</v>
      </c>
      <c r="D11" s="16" t="s">
        <v>50</v>
      </c>
      <c r="H11" s="33">
        <v>44927</v>
      </c>
      <c r="I11" s="5" t="s">
        <v>148</v>
      </c>
      <c r="J11" s="5"/>
      <c r="K11" s="5"/>
      <c r="L11" s="5"/>
      <c r="M11" s="5"/>
      <c r="N11" s="5"/>
      <c r="O11" s="5"/>
      <c r="P11" s="5"/>
      <c r="Q11" s="5"/>
      <c r="R11" s="5"/>
      <c r="S11" s="6"/>
      <c r="V11" s="41" t="s">
        <v>135</v>
      </c>
      <c r="W11" s="5"/>
      <c r="X11" s="5"/>
      <c r="Y11" s="5"/>
      <c r="Z11" s="5"/>
      <c r="AA11" s="6"/>
    </row>
    <row r="12" spans="2:27" x14ac:dyDescent="0.2">
      <c r="B12" s="4" t="s">
        <v>9</v>
      </c>
      <c r="C12" s="15">
        <f>C8-C11</f>
        <v>91.320487259999993</v>
      </c>
      <c r="D12" s="17"/>
      <c r="H12" s="9"/>
      <c r="I12" s="58" t="s">
        <v>151</v>
      </c>
      <c r="J12" s="5"/>
      <c r="K12" s="5"/>
      <c r="L12" s="5"/>
      <c r="M12" s="5"/>
      <c r="N12" s="5"/>
      <c r="O12" s="5"/>
      <c r="P12" s="5"/>
      <c r="Q12" s="5"/>
      <c r="R12" s="5"/>
      <c r="S12" s="6"/>
      <c r="V12" s="42" t="s">
        <v>137</v>
      </c>
      <c r="W12" s="5"/>
      <c r="X12" s="5"/>
      <c r="Y12" s="5"/>
      <c r="Z12" s="5"/>
      <c r="AA12" s="6"/>
    </row>
    <row r="13" spans="2:27" x14ac:dyDescent="0.2">
      <c r="H13" s="9"/>
      <c r="I13" s="58" t="s">
        <v>152</v>
      </c>
      <c r="J13" s="5"/>
      <c r="K13" s="5"/>
      <c r="L13" s="5"/>
      <c r="M13" s="5"/>
      <c r="N13" s="5"/>
      <c r="O13" s="5"/>
      <c r="P13" s="5"/>
      <c r="Q13" s="5"/>
      <c r="R13" s="5"/>
      <c r="S13" s="6"/>
      <c r="V13" s="40"/>
      <c r="W13" s="5"/>
      <c r="X13" s="5"/>
      <c r="Y13" s="5"/>
      <c r="Z13" s="5"/>
      <c r="AA13" s="6"/>
    </row>
    <row r="14" spans="2:27" x14ac:dyDescent="0.2"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V14" s="39" t="s">
        <v>109</v>
      </c>
      <c r="W14" s="5"/>
      <c r="X14" s="5"/>
      <c r="Y14" s="5"/>
      <c r="Z14" s="5"/>
      <c r="AA14" s="6"/>
    </row>
    <row r="15" spans="2:27" x14ac:dyDescent="0.2">
      <c r="B15" s="59" t="s">
        <v>10</v>
      </c>
      <c r="C15" s="60"/>
      <c r="D15" s="61"/>
      <c r="H15" s="33">
        <v>44866</v>
      </c>
      <c r="I15" s="34" t="s">
        <v>107</v>
      </c>
      <c r="J15" s="5"/>
      <c r="K15" s="5"/>
      <c r="L15" s="5"/>
      <c r="M15" s="5"/>
      <c r="N15" s="5"/>
      <c r="O15" s="5"/>
      <c r="P15" s="5"/>
      <c r="Q15" s="5"/>
      <c r="R15" s="5"/>
      <c r="S15" s="6"/>
      <c r="V15" s="45" t="s">
        <v>111</v>
      </c>
      <c r="W15" s="5"/>
      <c r="X15" s="5"/>
      <c r="Y15" s="5"/>
      <c r="Z15" s="5"/>
      <c r="AA15" s="6"/>
    </row>
    <row r="16" spans="2:27" x14ac:dyDescent="0.2">
      <c r="B16" s="11" t="s">
        <v>11</v>
      </c>
      <c r="C16" s="66" t="s">
        <v>28</v>
      </c>
      <c r="D16" s="67"/>
      <c r="E16" s="43" t="s">
        <v>114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V16" s="42" t="s">
        <v>138</v>
      </c>
      <c r="W16" s="5"/>
      <c r="X16" s="5"/>
      <c r="Y16" s="5"/>
      <c r="Z16" s="5"/>
      <c r="AA16" s="6"/>
    </row>
    <row r="17" spans="2:27" x14ac:dyDescent="0.2">
      <c r="B17" s="11" t="s">
        <v>12</v>
      </c>
      <c r="C17" s="66" t="s">
        <v>30</v>
      </c>
      <c r="D17" s="67"/>
      <c r="H17" s="33">
        <v>44866</v>
      </c>
      <c r="I17" s="5" t="s">
        <v>153</v>
      </c>
      <c r="J17" s="5"/>
      <c r="K17" s="5"/>
      <c r="L17" s="5"/>
      <c r="M17" s="5"/>
      <c r="N17" s="5"/>
      <c r="O17" s="5"/>
      <c r="P17" s="5"/>
      <c r="Q17" s="5"/>
      <c r="R17" s="5"/>
      <c r="S17" s="6"/>
      <c r="V17" s="42" t="s">
        <v>139</v>
      </c>
      <c r="W17" s="5"/>
      <c r="X17" s="5"/>
      <c r="Y17" s="5"/>
      <c r="Z17" s="5"/>
      <c r="AA17" s="6"/>
    </row>
    <row r="18" spans="2:27" x14ac:dyDescent="0.2">
      <c r="B18" s="11" t="s">
        <v>13</v>
      </c>
      <c r="C18" s="66"/>
      <c r="D18" s="67"/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V18" s="42" t="s">
        <v>140</v>
      </c>
      <c r="W18" s="5"/>
      <c r="X18" s="5"/>
      <c r="Y18" s="5"/>
      <c r="Z18" s="5"/>
      <c r="AA18" s="6"/>
    </row>
    <row r="19" spans="2:27" x14ac:dyDescent="0.2">
      <c r="B19" s="12" t="s">
        <v>14</v>
      </c>
      <c r="C19" s="64" t="s">
        <v>29</v>
      </c>
      <c r="D19" s="65"/>
      <c r="H19" s="33">
        <v>44531</v>
      </c>
      <c r="I19" s="5" t="s">
        <v>123</v>
      </c>
      <c r="J19" s="5"/>
      <c r="K19" s="5"/>
      <c r="L19" s="5"/>
      <c r="M19" s="5"/>
      <c r="N19" s="5"/>
      <c r="O19" s="5"/>
      <c r="P19" s="5"/>
      <c r="Q19" s="5"/>
      <c r="R19" s="5"/>
      <c r="S19" s="6"/>
      <c r="V19" s="42" t="s">
        <v>141</v>
      </c>
      <c r="W19" s="5"/>
      <c r="X19" s="5"/>
      <c r="Y19" s="5"/>
      <c r="Z19" s="5"/>
      <c r="AA19" s="6"/>
    </row>
    <row r="20" spans="2:27" x14ac:dyDescent="0.2">
      <c r="H20" s="9"/>
      <c r="I20" s="47" t="s">
        <v>124</v>
      </c>
      <c r="J20" s="5"/>
      <c r="K20" s="5"/>
      <c r="L20" s="5"/>
      <c r="M20" s="5"/>
      <c r="N20" s="5"/>
      <c r="O20" s="5"/>
      <c r="P20" s="5"/>
      <c r="Q20" s="5"/>
      <c r="R20" s="5"/>
      <c r="S20" s="6"/>
      <c r="V20" s="42"/>
      <c r="W20" s="5"/>
      <c r="X20" s="5"/>
      <c r="Y20" s="5"/>
      <c r="Z20" s="5"/>
      <c r="AA20" s="6"/>
    </row>
    <row r="21" spans="2:27" x14ac:dyDescent="0.2"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V21" s="45" t="s">
        <v>110</v>
      </c>
      <c r="W21" s="5"/>
      <c r="X21" s="5"/>
      <c r="Y21" s="5"/>
      <c r="Z21" s="5"/>
      <c r="AA21" s="6"/>
    </row>
    <row r="22" spans="2:27" x14ac:dyDescent="0.2">
      <c r="B22" s="59" t="s">
        <v>2</v>
      </c>
      <c r="C22" s="60"/>
      <c r="D22" s="61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V22" s="42" t="s">
        <v>118</v>
      </c>
      <c r="W22" s="5"/>
      <c r="X22" s="5"/>
      <c r="Y22" s="5"/>
      <c r="Z22" s="5"/>
      <c r="AA22" s="6"/>
    </row>
    <row r="23" spans="2:27" x14ac:dyDescent="0.2">
      <c r="B23" s="9" t="s">
        <v>16</v>
      </c>
      <c r="C23" s="66" t="s">
        <v>49</v>
      </c>
      <c r="D23" s="67"/>
      <c r="H23" s="33">
        <v>44501</v>
      </c>
      <c r="I23" s="34" t="s">
        <v>144</v>
      </c>
      <c r="J23" s="5"/>
      <c r="K23" s="5"/>
      <c r="L23" s="5"/>
      <c r="M23" s="5"/>
      <c r="N23" s="5"/>
      <c r="O23" s="5"/>
      <c r="P23" s="5"/>
      <c r="Q23" s="5"/>
      <c r="R23" s="5"/>
      <c r="S23" s="6"/>
      <c r="V23" s="38"/>
      <c r="W23" s="5"/>
      <c r="X23" s="5"/>
      <c r="Y23" s="5"/>
      <c r="Z23" s="5"/>
      <c r="AA23" s="6"/>
    </row>
    <row r="24" spans="2:27" x14ac:dyDescent="0.2">
      <c r="B24" s="9" t="s">
        <v>17</v>
      </c>
      <c r="C24" s="66">
        <v>2017</v>
      </c>
      <c r="D24" s="67"/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V24" s="45" t="s">
        <v>136</v>
      </c>
      <c r="W24" s="5"/>
      <c r="X24" s="5"/>
      <c r="Y24" s="5"/>
      <c r="Z24" s="5"/>
      <c r="AA24" s="6"/>
    </row>
    <row r="25" spans="2:27" x14ac:dyDescent="0.2">
      <c r="B25" s="9" t="s">
        <v>18</v>
      </c>
      <c r="C25" s="72">
        <v>44560</v>
      </c>
      <c r="D25" s="73"/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V25" s="42" t="s">
        <v>119</v>
      </c>
      <c r="W25" s="5"/>
      <c r="X25" s="5"/>
      <c r="Y25" s="5"/>
      <c r="Z25" s="5"/>
      <c r="AA25" s="6"/>
    </row>
    <row r="26" spans="2:27" x14ac:dyDescent="0.2">
      <c r="B26" s="9"/>
      <c r="C26" s="66"/>
      <c r="D26" s="67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V26" s="38"/>
      <c r="W26" s="5"/>
      <c r="X26" s="5"/>
      <c r="Y26" s="5"/>
      <c r="Z26" s="5"/>
      <c r="AA26" s="6"/>
    </row>
    <row r="27" spans="2:27" x14ac:dyDescent="0.2">
      <c r="B27" s="9"/>
      <c r="C27" s="66"/>
      <c r="D27" s="67"/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V27" s="45" t="s">
        <v>112</v>
      </c>
      <c r="W27" s="5"/>
      <c r="X27" s="5"/>
      <c r="Y27" s="5"/>
      <c r="Z27" s="5"/>
      <c r="AA27" s="6"/>
    </row>
    <row r="28" spans="2:27" x14ac:dyDescent="0.2">
      <c r="B28" s="9" t="s">
        <v>19</v>
      </c>
      <c r="C28" s="18" t="s">
        <v>50</v>
      </c>
      <c r="D28" s="19">
        <v>39387</v>
      </c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V28" s="42" t="s">
        <v>120</v>
      </c>
      <c r="W28" s="5"/>
      <c r="X28" s="5"/>
      <c r="Y28" s="5"/>
      <c r="Z28" s="5"/>
      <c r="AA28" s="6"/>
    </row>
    <row r="29" spans="2:27" x14ac:dyDescent="0.2">
      <c r="B29" s="10" t="s">
        <v>20</v>
      </c>
      <c r="C29" s="68" t="s">
        <v>21</v>
      </c>
      <c r="D29" s="69"/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V29" s="46" t="s">
        <v>121</v>
      </c>
      <c r="W29" s="5"/>
      <c r="X29" s="5"/>
      <c r="Y29" s="5"/>
      <c r="Z29" s="5"/>
      <c r="AA29" s="6"/>
    </row>
    <row r="30" spans="2:27" x14ac:dyDescent="0.2"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V30" s="38"/>
      <c r="W30" s="5"/>
      <c r="X30" s="5"/>
      <c r="Y30" s="5"/>
      <c r="Z30" s="5"/>
      <c r="AA30" s="6"/>
    </row>
    <row r="31" spans="2:27" x14ac:dyDescent="0.2"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V31" s="45" t="s">
        <v>142</v>
      </c>
      <c r="W31" s="5"/>
      <c r="X31" s="5"/>
      <c r="Y31" s="5"/>
      <c r="Z31" s="5"/>
      <c r="AA31" s="6"/>
    </row>
    <row r="32" spans="2:27" x14ac:dyDescent="0.2">
      <c r="B32" s="59" t="s">
        <v>22</v>
      </c>
      <c r="C32" s="60"/>
      <c r="D32" s="61"/>
      <c r="H32" s="9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V32" s="42" t="s">
        <v>143</v>
      </c>
      <c r="W32" s="5"/>
      <c r="X32" s="5"/>
      <c r="Y32" s="5"/>
      <c r="Z32" s="5"/>
      <c r="AA32" s="6"/>
    </row>
    <row r="33" spans="2:27" x14ac:dyDescent="0.2">
      <c r="B33" s="9" t="s">
        <v>23</v>
      </c>
      <c r="C33" s="70">
        <f>C6/'Financial Model'!J62</f>
        <v>1.2743916687340058</v>
      </c>
      <c r="D33" s="71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V33" s="38"/>
      <c r="W33" s="5"/>
      <c r="X33" s="5"/>
      <c r="Y33" s="5"/>
      <c r="Z33" s="5"/>
      <c r="AA33" s="6"/>
    </row>
    <row r="34" spans="2:27" x14ac:dyDescent="0.2">
      <c r="B34" s="9" t="s">
        <v>24</v>
      </c>
      <c r="C34" s="66"/>
      <c r="D34" s="67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V34" s="39" t="s">
        <v>117</v>
      </c>
      <c r="W34" s="5"/>
      <c r="X34" s="5"/>
      <c r="Y34" s="5"/>
      <c r="Z34" s="5"/>
      <c r="AA34" s="6"/>
    </row>
    <row r="35" spans="2:27" x14ac:dyDescent="0.2">
      <c r="B35" s="9" t="s">
        <v>25</v>
      </c>
      <c r="C35" s="66"/>
      <c r="D35" s="67"/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V35" s="40" t="s">
        <v>115</v>
      </c>
      <c r="W35" s="5"/>
      <c r="X35" s="5"/>
      <c r="Y35" s="5"/>
      <c r="Z35" s="5"/>
      <c r="AA35" s="6"/>
    </row>
    <row r="36" spans="2:27" x14ac:dyDescent="0.2">
      <c r="B36" s="10" t="s">
        <v>26</v>
      </c>
      <c r="C36" s="64"/>
      <c r="D36" s="65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  <c r="V36" s="44" t="s">
        <v>116</v>
      </c>
      <c r="W36" s="7"/>
      <c r="X36" s="7"/>
      <c r="Y36" s="7"/>
      <c r="Z36" s="7"/>
      <c r="AA36" s="8"/>
    </row>
    <row r="39" spans="2:27" x14ac:dyDescent="0.2">
      <c r="B39" s="59" t="s">
        <v>131</v>
      </c>
      <c r="C39" s="60"/>
      <c r="D39" s="61"/>
      <c r="V39" s="59" t="s">
        <v>122</v>
      </c>
      <c r="W39" s="60"/>
      <c r="X39" s="60"/>
      <c r="Y39" s="60"/>
      <c r="Z39" s="60"/>
      <c r="AA39" s="61"/>
    </row>
    <row r="40" spans="2:27" x14ac:dyDescent="0.2">
      <c r="B40" s="9" t="s">
        <v>130</v>
      </c>
      <c r="C40" s="62" t="s">
        <v>21</v>
      </c>
      <c r="D40" s="63"/>
      <c r="V40" s="49">
        <v>44927</v>
      </c>
      <c r="W40" s="5" t="s">
        <v>149</v>
      </c>
      <c r="X40" s="5"/>
      <c r="Y40" s="5"/>
      <c r="Z40" s="5"/>
      <c r="AA40" s="6"/>
    </row>
    <row r="41" spans="2:27" x14ac:dyDescent="0.2">
      <c r="B41" s="9"/>
      <c r="C41" s="28"/>
      <c r="D41" s="29"/>
      <c r="V41" s="48"/>
      <c r="W41" s="57" t="s">
        <v>150</v>
      </c>
      <c r="X41" s="5"/>
      <c r="Y41" s="5"/>
      <c r="Z41" s="5"/>
      <c r="AA41" s="6"/>
    </row>
    <row r="42" spans="2:27" x14ac:dyDescent="0.2">
      <c r="B42" s="9"/>
      <c r="C42" s="28"/>
      <c r="D42" s="29"/>
      <c r="V42" s="49">
        <v>44562</v>
      </c>
      <c r="W42" s="5" t="s">
        <v>129</v>
      </c>
      <c r="X42" s="5"/>
      <c r="Y42" s="5"/>
      <c r="Z42" s="5"/>
      <c r="AA42" s="6"/>
    </row>
    <row r="43" spans="2:27" x14ac:dyDescent="0.2">
      <c r="B43" s="10"/>
      <c r="C43" s="30"/>
      <c r="D43" s="31"/>
      <c r="J43" s="54"/>
      <c r="V43" s="48"/>
      <c r="W43" s="5"/>
      <c r="X43" s="5"/>
      <c r="Y43" s="5"/>
      <c r="Z43" s="5"/>
      <c r="AA43" s="6"/>
    </row>
    <row r="44" spans="2:27" x14ac:dyDescent="0.2">
      <c r="V44" s="49">
        <v>44348</v>
      </c>
      <c r="W44" s="5" t="s">
        <v>128</v>
      </c>
      <c r="X44" s="5"/>
      <c r="Y44" s="5"/>
      <c r="Z44" s="5"/>
      <c r="AA44" s="6"/>
    </row>
    <row r="45" spans="2:27" x14ac:dyDescent="0.2">
      <c r="V45" s="48"/>
      <c r="W45" s="5"/>
      <c r="X45" s="5"/>
      <c r="Y45" s="5"/>
      <c r="Z45" s="5"/>
      <c r="AA45" s="6"/>
    </row>
    <row r="46" spans="2:27" x14ac:dyDescent="0.2">
      <c r="B46" s="59" t="s">
        <v>145</v>
      </c>
      <c r="C46" s="60"/>
      <c r="D46" s="61"/>
      <c r="V46" s="49">
        <v>44197</v>
      </c>
      <c r="W46" s="5" t="s">
        <v>126</v>
      </c>
      <c r="X46" s="5"/>
      <c r="Y46" s="5"/>
      <c r="Z46" s="5"/>
      <c r="AA46" s="6"/>
    </row>
    <row r="47" spans="2:27" x14ac:dyDescent="0.2">
      <c r="B47" s="55" t="s">
        <v>146</v>
      </c>
      <c r="C47" s="28" t="s">
        <v>147</v>
      </c>
      <c r="D47" s="6"/>
      <c r="V47" s="48"/>
      <c r="W47" s="50" t="s">
        <v>127</v>
      </c>
      <c r="X47" s="5"/>
      <c r="Y47" s="5"/>
      <c r="Z47" s="5"/>
      <c r="AA47" s="6"/>
    </row>
    <row r="48" spans="2:27" x14ac:dyDescent="0.2">
      <c r="B48" s="48"/>
      <c r="C48" s="28"/>
      <c r="D48" s="6"/>
      <c r="V48" s="48"/>
      <c r="W48" s="5"/>
      <c r="X48" s="5"/>
      <c r="Y48" s="5"/>
      <c r="Z48" s="5"/>
      <c r="AA48" s="6"/>
    </row>
    <row r="49" spans="2:27" x14ac:dyDescent="0.2">
      <c r="B49" s="48"/>
      <c r="C49" s="28"/>
      <c r="D49" s="6"/>
      <c r="V49" s="51">
        <v>43952</v>
      </c>
      <c r="W49" s="7" t="s">
        <v>125</v>
      </c>
      <c r="X49" s="52"/>
      <c r="Y49" s="52"/>
      <c r="Z49" s="52"/>
      <c r="AA49" s="53"/>
    </row>
    <row r="50" spans="2:27" x14ac:dyDescent="0.2">
      <c r="B50" s="56"/>
      <c r="C50" s="30"/>
      <c r="D50" s="8"/>
    </row>
  </sheetData>
  <mergeCells count="24">
    <mergeCell ref="B46:D46"/>
    <mergeCell ref="C34:D34"/>
    <mergeCell ref="C35:D35"/>
    <mergeCell ref="B15:D15"/>
    <mergeCell ref="B22:D22"/>
    <mergeCell ref="C23:D23"/>
    <mergeCell ref="C24:D24"/>
    <mergeCell ref="C25:D25"/>
    <mergeCell ref="V5:AA5"/>
    <mergeCell ref="V39:AA39"/>
    <mergeCell ref="B39:D39"/>
    <mergeCell ref="C40:D40"/>
    <mergeCell ref="C36:D36"/>
    <mergeCell ref="H5:S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</mergeCells>
  <hyperlinks>
    <hyperlink ref="C29:D29" r:id="rId1" display="Link" xr:uid="{D9BC7303-6CA5-439B-B622-1349F7C34E60}"/>
    <hyperlink ref="I15" r:id="rId2" xr:uid="{E39DBCF5-486C-40D8-8DE7-3B1B2093CF5E}"/>
    <hyperlink ref="C40:D40" r:id="rId3" display="Link" xr:uid="{2B0F95BB-3327-4579-B7A8-ECBB8C4B69A6}"/>
    <hyperlink ref="I23" r:id="rId4" xr:uid="{FD0C5381-0521-4F12-85A8-E23C70816062}"/>
    <hyperlink ref="B47" r:id="rId5" location="flightPageActivityLog" xr:uid="{0D1432A5-D70D-A641-98CE-1CDD0A717403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7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1" sqref="W21"/>
    </sheetView>
  </sheetViews>
  <sheetFormatPr defaultColWidth="9.140625" defaultRowHeight="12.75" x14ac:dyDescent="0.2"/>
  <cols>
    <col min="1" max="1" width="4.42578125" style="1" customWidth="1"/>
    <col min="2" max="2" width="26.7109375" style="1" bestFit="1" customWidth="1"/>
    <col min="3" max="16384" width="9.140625" style="1"/>
  </cols>
  <sheetData>
    <row r="1" spans="2:31" s="13" customFormat="1" x14ac:dyDescent="0.2">
      <c r="D1" s="13" t="s">
        <v>105</v>
      </c>
      <c r="E1" s="13" t="s">
        <v>104</v>
      </c>
      <c r="F1" s="13" t="s">
        <v>54</v>
      </c>
      <c r="G1" s="13" t="s">
        <v>53</v>
      </c>
      <c r="H1" s="13" t="s">
        <v>52</v>
      </c>
      <c r="I1" s="20" t="s">
        <v>51</v>
      </c>
      <c r="J1" s="20" t="s">
        <v>50</v>
      </c>
      <c r="K1" s="13" t="s">
        <v>106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3" t="s">
        <v>43</v>
      </c>
      <c r="AA1" s="13" t="s">
        <v>44</v>
      </c>
      <c r="AB1" s="13" t="s">
        <v>45</v>
      </c>
      <c r="AC1" s="13" t="s">
        <v>46</v>
      </c>
      <c r="AD1" s="13" t="s">
        <v>47</v>
      </c>
      <c r="AE1" s="13" t="s">
        <v>48</v>
      </c>
    </row>
    <row r="2" spans="2:31" s="22" customFormat="1" x14ac:dyDescent="0.2">
      <c r="B2" s="21"/>
      <c r="E2" s="23">
        <v>44377</v>
      </c>
      <c r="F2" s="23">
        <v>44469</v>
      </c>
      <c r="I2" s="23">
        <v>44742</v>
      </c>
      <c r="J2" s="23">
        <v>44834</v>
      </c>
    </row>
    <row r="3" spans="2:31" s="22" customFormat="1" x14ac:dyDescent="0.2">
      <c r="B3" s="21"/>
      <c r="E3" s="24">
        <v>11110</v>
      </c>
      <c r="I3" s="24">
        <v>41122</v>
      </c>
      <c r="J3" s="24">
        <v>39387</v>
      </c>
    </row>
    <row r="4" spans="2:31" s="2" customFormat="1" x14ac:dyDescent="0.2">
      <c r="B4" s="2" t="s">
        <v>55</v>
      </c>
      <c r="E4" s="36">
        <v>1.6930000000000001</v>
      </c>
      <c r="F4" s="25">
        <v>2E-3</v>
      </c>
      <c r="I4" s="25">
        <v>5.0000000000000001E-3</v>
      </c>
      <c r="J4" s="25">
        <v>30.907</v>
      </c>
    </row>
    <row r="5" spans="2:31" x14ac:dyDescent="0.2">
      <c r="B5" s="1" t="s">
        <v>56</v>
      </c>
      <c r="E5" s="35">
        <v>14.292</v>
      </c>
      <c r="F5" s="14">
        <v>8.6969999999999992</v>
      </c>
      <c r="I5" s="14">
        <v>3.427</v>
      </c>
      <c r="J5" s="14">
        <v>40.396000000000001</v>
      </c>
    </row>
    <row r="6" spans="2:31" s="2" customFormat="1" x14ac:dyDescent="0.2">
      <c r="B6" s="2" t="s">
        <v>57</v>
      </c>
      <c r="E6" s="36">
        <f>E4-E5</f>
        <v>-12.599</v>
      </c>
      <c r="F6" s="25">
        <f>F4-F5</f>
        <v>-8.6949999999999985</v>
      </c>
      <c r="I6" s="25">
        <f>I4-I5</f>
        <v>-3.4220000000000002</v>
      </c>
      <c r="J6" s="25">
        <f>J4-J5</f>
        <v>-9.4890000000000008</v>
      </c>
    </row>
    <row r="7" spans="2:31" x14ac:dyDescent="0.2">
      <c r="B7" s="1" t="s">
        <v>58</v>
      </c>
      <c r="E7" s="35">
        <v>20.48</v>
      </c>
      <c r="F7" s="14">
        <v>27.163</v>
      </c>
      <c r="I7" s="14">
        <v>27.844999999999999</v>
      </c>
      <c r="J7" s="14">
        <v>30.745000000000001</v>
      </c>
    </row>
    <row r="8" spans="2:31" x14ac:dyDescent="0.2">
      <c r="B8" s="1" t="s">
        <v>59</v>
      </c>
      <c r="E8" s="35">
        <v>11.616</v>
      </c>
      <c r="F8" s="14">
        <v>9.0350000000000001</v>
      </c>
      <c r="I8" s="14">
        <v>9.1349999999999998</v>
      </c>
      <c r="J8" s="14">
        <v>10.263</v>
      </c>
    </row>
    <row r="9" spans="2:31" s="2" customFormat="1" x14ac:dyDescent="0.2">
      <c r="B9" s="2" t="s">
        <v>60</v>
      </c>
      <c r="E9" s="36">
        <f>E6-E7-E8</f>
        <v>-44.695</v>
      </c>
      <c r="F9" s="25">
        <f>F6-F7-F8</f>
        <v>-44.893000000000001</v>
      </c>
      <c r="I9" s="25">
        <f>I6-I7-I8</f>
        <v>-40.402000000000001</v>
      </c>
      <c r="J9" s="25">
        <f>J6-J7-J8</f>
        <v>-50.497</v>
      </c>
    </row>
    <row r="10" spans="2:31" x14ac:dyDescent="0.2">
      <c r="B10" s="1" t="s">
        <v>63</v>
      </c>
      <c r="E10" s="35">
        <v>0</v>
      </c>
      <c r="F10" s="14">
        <v>4.8520000000000003</v>
      </c>
      <c r="I10" s="14">
        <v>-4.6349999999999998</v>
      </c>
      <c r="J10" s="14">
        <v>-0.34</v>
      </c>
    </row>
    <row r="11" spans="2:31" x14ac:dyDescent="0.2">
      <c r="B11" s="1" t="s">
        <v>64</v>
      </c>
      <c r="E11" s="35">
        <v>0</v>
      </c>
      <c r="F11" s="14">
        <v>0</v>
      </c>
      <c r="I11" s="14">
        <v>11.68</v>
      </c>
      <c r="J11" s="14">
        <v>4.1820000000000004</v>
      </c>
    </row>
    <row r="12" spans="2:31" x14ac:dyDescent="0.2">
      <c r="B12" s="1" t="s">
        <v>65</v>
      </c>
      <c r="E12" s="35">
        <v>0</v>
      </c>
      <c r="F12" s="14">
        <v>0</v>
      </c>
      <c r="I12" s="14">
        <v>0</v>
      </c>
      <c r="J12" s="14">
        <v>3.153</v>
      </c>
    </row>
    <row r="13" spans="2:31" x14ac:dyDescent="0.2">
      <c r="B13" s="1" t="s">
        <v>61</v>
      </c>
      <c r="E13" s="35">
        <v>-6.0000000000000001E-3</v>
      </c>
      <c r="F13" s="14">
        <v>-6.0000000000000001E-3</v>
      </c>
      <c r="I13" s="14">
        <v>-5.1999999999999998E-2</v>
      </c>
      <c r="J13" s="14">
        <v>-0.50800000000000001</v>
      </c>
    </row>
    <row r="14" spans="2:31" x14ac:dyDescent="0.2">
      <c r="B14" s="1" t="s">
        <v>62</v>
      </c>
      <c r="E14" s="35">
        <v>5.2999999999999999E-2</v>
      </c>
      <c r="F14" s="14">
        <v>1.4570000000000001</v>
      </c>
      <c r="I14" s="14">
        <v>0.121</v>
      </c>
      <c r="J14" s="14">
        <v>0.36699999999999999</v>
      </c>
    </row>
    <row r="15" spans="2:31" x14ac:dyDescent="0.2">
      <c r="B15" s="1" t="s">
        <v>75</v>
      </c>
      <c r="E15" s="35">
        <f>SUM(E10:E14)</f>
        <v>4.7E-2</v>
      </c>
      <c r="F15" s="14">
        <f>SUM(F10:F14)</f>
        <v>6.3029999999999999</v>
      </c>
      <c r="I15" s="14">
        <f>SUM(I10:I14)</f>
        <v>7.1140000000000008</v>
      </c>
      <c r="J15" s="14">
        <f>SUM(J10:J14)</f>
        <v>6.854000000000001</v>
      </c>
    </row>
    <row r="16" spans="2:31" x14ac:dyDescent="0.2">
      <c r="B16" s="1" t="s">
        <v>66</v>
      </c>
      <c r="E16" s="35">
        <f>E9+E15</f>
        <v>-44.648000000000003</v>
      </c>
      <c r="F16" s="14">
        <f>F9+F15</f>
        <v>-38.590000000000003</v>
      </c>
      <c r="I16" s="14">
        <f>I9+I15</f>
        <v>-33.287999999999997</v>
      </c>
      <c r="J16" s="14">
        <f>J9+J15</f>
        <v>-43.643000000000001</v>
      </c>
    </row>
    <row r="17" spans="2:10" x14ac:dyDescent="0.2">
      <c r="B17" s="1" t="s">
        <v>67</v>
      </c>
      <c r="E17" s="35">
        <v>0</v>
      </c>
      <c r="F17" s="14">
        <v>0</v>
      </c>
      <c r="I17" s="14">
        <v>4.0000000000000001E-3</v>
      </c>
      <c r="J17" s="14">
        <v>0</v>
      </c>
    </row>
    <row r="18" spans="2:10" s="2" customFormat="1" x14ac:dyDescent="0.2">
      <c r="B18" s="2" t="s">
        <v>68</v>
      </c>
      <c r="E18" s="36">
        <f>E16-E17</f>
        <v>-44.648000000000003</v>
      </c>
      <c r="F18" s="25">
        <f>F16-F17</f>
        <v>-38.590000000000003</v>
      </c>
      <c r="I18" s="25">
        <f>I16-I17</f>
        <v>-33.291999999999994</v>
      </c>
      <c r="J18" s="25">
        <f>J16-J17</f>
        <v>-43.643000000000001</v>
      </c>
    </row>
    <row r="19" spans="2:10" s="26" customFormat="1" x14ac:dyDescent="0.2">
      <c r="B19" s="26" t="s">
        <v>69</v>
      </c>
      <c r="E19" s="26">
        <f>E18/E20</f>
        <v>-0.15717012057874949</v>
      </c>
      <c r="F19" s="26">
        <f>F18/F20</f>
        <v>-0.13120292155961089</v>
      </c>
      <c r="I19" s="26">
        <f>I18/I20</f>
        <v>-9.9390398787167239E-2</v>
      </c>
      <c r="J19" s="26">
        <f>J18/J20</f>
        <v>-0.1301159810917745</v>
      </c>
    </row>
    <row r="20" spans="2:10" x14ac:dyDescent="0.2">
      <c r="B20" s="1" t="s">
        <v>4</v>
      </c>
      <c r="E20" s="14">
        <v>284.07435099999998</v>
      </c>
      <c r="F20" s="14">
        <v>294.124548</v>
      </c>
      <c r="I20" s="35">
        <v>334.96193199999999</v>
      </c>
      <c r="J20" s="14">
        <v>335.41613899999999</v>
      </c>
    </row>
    <row r="22" spans="2:10" s="2" customFormat="1" x14ac:dyDescent="0.2">
      <c r="B22" s="2" t="s">
        <v>70</v>
      </c>
      <c r="E22" s="13" t="s">
        <v>76</v>
      </c>
      <c r="F22" s="13" t="s">
        <v>76</v>
      </c>
      <c r="G22" s="13" t="s">
        <v>76</v>
      </c>
      <c r="H22" s="13" t="s">
        <v>76</v>
      </c>
      <c r="I22" s="13" t="s">
        <v>76</v>
      </c>
      <c r="J22" s="13" t="s">
        <v>76</v>
      </c>
    </row>
    <row r="23" spans="2:10" x14ac:dyDescent="0.2">
      <c r="B23" s="1" t="s">
        <v>71</v>
      </c>
      <c r="E23" s="13" t="s">
        <v>76</v>
      </c>
      <c r="F23" s="13" t="s">
        <v>76</v>
      </c>
      <c r="G23" s="13" t="s">
        <v>76</v>
      </c>
      <c r="H23" s="13" t="s">
        <v>76</v>
      </c>
      <c r="I23" s="13" t="s">
        <v>76</v>
      </c>
      <c r="J23" s="13" t="s">
        <v>76</v>
      </c>
    </row>
    <row r="25" spans="2:10" x14ac:dyDescent="0.2">
      <c r="B25" s="1" t="s">
        <v>72</v>
      </c>
      <c r="E25" s="13" t="s">
        <v>76</v>
      </c>
      <c r="F25" s="13" t="s">
        <v>76</v>
      </c>
      <c r="I25" s="13" t="s">
        <v>76</v>
      </c>
      <c r="J25" s="27">
        <f>J6/J4</f>
        <v>-0.30701782767657815</v>
      </c>
    </row>
    <row r="26" spans="2:10" x14ac:dyDescent="0.2">
      <c r="B26" s="1" t="s">
        <v>73</v>
      </c>
      <c r="E26" s="13" t="s">
        <v>76</v>
      </c>
      <c r="F26" s="13" t="s">
        <v>76</v>
      </c>
      <c r="I26" s="13" t="s">
        <v>76</v>
      </c>
      <c r="J26" s="27">
        <f>J9/J4</f>
        <v>-1.6338369948555342</v>
      </c>
    </row>
    <row r="27" spans="2:10" x14ac:dyDescent="0.2">
      <c r="B27" s="1" t="s">
        <v>74</v>
      </c>
      <c r="E27" s="13" t="s">
        <v>76</v>
      </c>
      <c r="F27" s="13" t="s">
        <v>76</v>
      </c>
      <c r="I27" s="13" t="s">
        <v>76</v>
      </c>
      <c r="J27" s="27">
        <f>J18/J4</f>
        <v>-1.4120749344808619</v>
      </c>
    </row>
    <row r="28" spans="2:10" x14ac:dyDescent="0.2">
      <c r="B28" s="1" t="s">
        <v>67</v>
      </c>
      <c r="E28" s="13" t="s">
        <v>76</v>
      </c>
      <c r="F28" s="13" t="s">
        <v>76</v>
      </c>
      <c r="I28" s="13" t="s">
        <v>76</v>
      </c>
      <c r="J28" s="27">
        <f>J17/J16</f>
        <v>0</v>
      </c>
    </row>
    <row r="32" spans="2:10" x14ac:dyDescent="0.2">
      <c r="B32" s="32" t="s">
        <v>77</v>
      </c>
    </row>
    <row r="33" spans="2:10" s="2" customFormat="1" x14ac:dyDescent="0.2">
      <c r="B33" s="2" t="s">
        <v>6</v>
      </c>
      <c r="I33" s="25">
        <v>122.072</v>
      </c>
      <c r="J33" s="25">
        <v>71.194000000000003</v>
      </c>
    </row>
    <row r="34" spans="2:10" x14ac:dyDescent="0.2">
      <c r="B34" s="1" t="s">
        <v>78</v>
      </c>
      <c r="I34" s="14">
        <v>0.82799999999999996</v>
      </c>
      <c r="J34" s="14">
        <v>0</v>
      </c>
    </row>
    <row r="35" spans="2:10" x14ac:dyDescent="0.2">
      <c r="B35" s="1" t="s">
        <v>79</v>
      </c>
      <c r="I35" s="14">
        <v>11.263</v>
      </c>
      <c r="J35" s="14">
        <v>1.9770000000000001</v>
      </c>
    </row>
    <row r="36" spans="2:10" x14ac:dyDescent="0.2">
      <c r="B36" s="1" t="s">
        <v>80</v>
      </c>
      <c r="I36" s="14">
        <v>66.528999999999996</v>
      </c>
      <c r="J36" s="14">
        <v>69.228999999999999</v>
      </c>
    </row>
    <row r="37" spans="2:10" x14ac:dyDescent="0.2">
      <c r="B37" s="1" t="s">
        <v>81</v>
      </c>
      <c r="I37" s="14">
        <v>15.122</v>
      </c>
      <c r="J37" s="14">
        <v>12.708</v>
      </c>
    </row>
    <row r="38" spans="2:10" x14ac:dyDescent="0.2">
      <c r="B38" s="1" t="s">
        <v>82</v>
      </c>
      <c r="I38" s="14">
        <f>SUM(I33:I37)</f>
        <v>215.81400000000002</v>
      </c>
      <c r="J38" s="14">
        <f>SUM(J33:J37)</f>
        <v>155.108</v>
      </c>
    </row>
    <row r="39" spans="2:10" x14ac:dyDescent="0.2">
      <c r="B39" s="1" t="s">
        <v>83</v>
      </c>
      <c r="I39" s="14">
        <v>65.837999999999994</v>
      </c>
      <c r="J39" s="14">
        <v>69.84</v>
      </c>
    </row>
    <row r="40" spans="2:10" x14ac:dyDescent="0.2">
      <c r="B40" s="1" t="s">
        <v>84</v>
      </c>
      <c r="I40" s="14">
        <v>12.986000000000001</v>
      </c>
      <c r="J40" s="14">
        <v>13.311999999999999</v>
      </c>
    </row>
    <row r="41" spans="2:10" s="2" customFormat="1" x14ac:dyDescent="0.2">
      <c r="B41" s="2" t="s">
        <v>85</v>
      </c>
      <c r="I41" s="25">
        <v>4.6779999999999999</v>
      </c>
      <c r="J41" s="25">
        <v>4.3380000000000001</v>
      </c>
    </row>
    <row r="42" spans="2:10" x14ac:dyDescent="0.2">
      <c r="B42" s="1" t="s">
        <v>86</v>
      </c>
      <c r="I42" s="14">
        <v>1.4039999999999999</v>
      </c>
      <c r="J42" s="14">
        <v>0.38</v>
      </c>
    </row>
    <row r="43" spans="2:10" x14ac:dyDescent="0.2">
      <c r="B43" s="1" t="s">
        <v>87</v>
      </c>
      <c r="I43" s="14">
        <f>I38+SUM(I39:I42)</f>
        <v>300.72000000000003</v>
      </c>
      <c r="J43" s="14">
        <f>J38+SUM(J39:J42)</f>
        <v>242.97800000000001</v>
      </c>
    </row>
    <row r="44" spans="2:10" x14ac:dyDescent="0.2">
      <c r="I44" s="14"/>
    </row>
    <row r="45" spans="2:10" x14ac:dyDescent="0.2">
      <c r="B45" s="1" t="s">
        <v>88</v>
      </c>
      <c r="I45" s="14">
        <v>9.0640000000000001</v>
      </c>
      <c r="J45" s="14">
        <v>19.728000000000002</v>
      </c>
    </row>
    <row r="46" spans="2:10" x14ac:dyDescent="0.2">
      <c r="B46" s="1" t="s">
        <v>89</v>
      </c>
      <c r="I46" s="14">
        <v>1.3480000000000001</v>
      </c>
      <c r="J46" s="14">
        <v>1.4550000000000001</v>
      </c>
    </row>
    <row r="47" spans="2:10" x14ac:dyDescent="0.2">
      <c r="B47" s="1" t="s">
        <v>90</v>
      </c>
      <c r="I47" s="14">
        <v>4.75</v>
      </c>
      <c r="J47" s="14">
        <v>8.0540000000000003</v>
      </c>
    </row>
    <row r="48" spans="2:10" x14ac:dyDescent="0.2">
      <c r="B48" s="1" t="s">
        <v>91</v>
      </c>
      <c r="I48" s="14">
        <v>22.611000000000001</v>
      </c>
      <c r="J48" s="14">
        <v>25.094000000000001</v>
      </c>
    </row>
    <row r="49" spans="2:10" x14ac:dyDescent="0.2">
      <c r="B49" s="1" t="s">
        <v>92</v>
      </c>
      <c r="I49" s="14">
        <v>37.329000000000001</v>
      </c>
      <c r="J49" s="14">
        <v>17.927</v>
      </c>
    </row>
    <row r="50" spans="2:10" x14ac:dyDescent="0.2">
      <c r="B50" s="1" t="s">
        <v>93</v>
      </c>
      <c r="I50" s="14">
        <f>SUM(I45:I49)</f>
        <v>75.102000000000004</v>
      </c>
      <c r="J50" s="14">
        <f>SUM(J45:J49)</f>
        <v>72.25800000000001</v>
      </c>
    </row>
    <row r="51" spans="2:10" x14ac:dyDescent="0.2">
      <c r="B51" s="1" t="s">
        <v>94</v>
      </c>
      <c r="I51" s="14">
        <v>12.595000000000001</v>
      </c>
      <c r="J51" s="14">
        <v>12.8</v>
      </c>
    </row>
    <row r="52" spans="2:10" x14ac:dyDescent="0.2">
      <c r="B52" s="1" t="s">
        <v>92</v>
      </c>
      <c r="I52" s="14">
        <v>20.753</v>
      </c>
      <c r="J52" s="14">
        <v>9.1649999999999991</v>
      </c>
    </row>
    <row r="53" spans="2:10" s="2" customFormat="1" x14ac:dyDescent="0.2">
      <c r="B53" s="2" t="s">
        <v>95</v>
      </c>
      <c r="I53" s="25">
        <v>50</v>
      </c>
      <c r="J53" s="25">
        <v>44.146999999999998</v>
      </c>
    </row>
    <row r="54" spans="2:10" s="2" customFormat="1" x14ac:dyDescent="0.2">
      <c r="B54" s="2" t="s">
        <v>96</v>
      </c>
      <c r="I54" s="25">
        <v>8.5079999999999991</v>
      </c>
      <c r="J54" s="25">
        <v>4.3259999999999996</v>
      </c>
    </row>
    <row r="55" spans="2:10" x14ac:dyDescent="0.2">
      <c r="B55" s="1" t="s">
        <v>97</v>
      </c>
      <c r="I55" s="14">
        <v>9.6449999999999996</v>
      </c>
      <c r="J55" s="14">
        <v>10.795</v>
      </c>
    </row>
    <row r="56" spans="2:10" x14ac:dyDescent="0.2">
      <c r="B56" s="1" t="s">
        <v>98</v>
      </c>
      <c r="I56" s="14">
        <f>I50+SUM(I51:I55)</f>
        <v>176.60300000000001</v>
      </c>
      <c r="J56" s="14">
        <f>J50+SUM(J51:J55)</f>
        <v>153.49099999999999</v>
      </c>
    </row>
    <row r="58" spans="2:10" x14ac:dyDescent="0.2">
      <c r="B58" s="1" t="s">
        <v>99</v>
      </c>
      <c r="I58" s="14">
        <v>124.117</v>
      </c>
      <c r="J58" s="14">
        <v>89.486999999999995</v>
      </c>
    </row>
    <row r="59" spans="2:10" x14ac:dyDescent="0.2">
      <c r="B59" s="1" t="s">
        <v>100</v>
      </c>
      <c r="I59" s="14">
        <f>I58+I56</f>
        <v>300.72000000000003</v>
      </c>
      <c r="J59" s="14">
        <f>J58+J56</f>
        <v>242.97799999999998</v>
      </c>
    </row>
    <row r="61" spans="2:10" x14ac:dyDescent="0.2">
      <c r="B61" s="1" t="s">
        <v>101</v>
      </c>
      <c r="I61" s="14">
        <f>I43-I56</f>
        <v>124.11700000000002</v>
      </c>
      <c r="J61" s="14">
        <f t="shared" ref="J61" si="0">J43-J56</f>
        <v>89.487000000000023</v>
      </c>
    </row>
    <row r="62" spans="2:10" x14ac:dyDescent="0.2">
      <c r="B62" s="1" t="s">
        <v>102</v>
      </c>
      <c r="I62" s="1">
        <f>I61/I20</f>
        <v>0.37054061414955064</v>
      </c>
      <c r="J62" s="1">
        <f t="shared" ref="J62" si="1">J61/J20</f>
        <v>0.26679396008431194</v>
      </c>
    </row>
    <row r="64" spans="2:10" x14ac:dyDescent="0.2">
      <c r="B64" s="1" t="s">
        <v>6</v>
      </c>
      <c r="I64" s="14">
        <f>I33</f>
        <v>122.072</v>
      </c>
      <c r="J64" s="14">
        <f t="shared" ref="J64" si="2">J33</f>
        <v>71.194000000000003</v>
      </c>
    </row>
    <row r="65" spans="2:10" x14ac:dyDescent="0.2">
      <c r="B65" s="1" t="s">
        <v>7</v>
      </c>
      <c r="I65" s="14">
        <f>I53+I54</f>
        <v>58.507999999999996</v>
      </c>
      <c r="J65" s="14">
        <f t="shared" ref="J65" si="3">J53+J54</f>
        <v>48.472999999999999</v>
      </c>
    </row>
    <row r="66" spans="2:10" x14ac:dyDescent="0.2">
      <c r="B66" s="1" t="s">
        <v>8</v>
      </c>
      <c r="I66" s="14">
        <f>I64-I65</f>
        <v>63.564000000000007</v>
      </c>
      <c r="J66" s="14">
        <f t="shared" ref="J66" si="4">J64-J65</f>
        <v>22.721000000000004</v>
      </c>
    </row>
    <row r="68" spans="2:10" x14ac:dyDescent="0.2">
      <c r="B68" s="1" t="s">
        <v>103</v>
      </c>
      <c r="I68" s="1">
        <v>3.83</v>
      </c>
      <c r="J68" s="1">
        <v>3.07</v>
      </c>
    </row>
    <row r="69" spans="2:10" x14ac:dyDescent="0.2">
      <c r="B69" s="1" t="s">
        <v>5</v>
      </c>
      <c r="I69" s="14">
        <f>I68*I20</f>
        <v>1282.9041995600001</v>
      </c>
      <c r="J69" s="14">
        <f t="shared" ref="J69" si="5">J68*J20</f>
        <v>1029.7275467299999</v>
      </c>
    </row>
    <row r="70" spans="2:10" x14ac:dyDescent="0.2">
      <c r="B70" s="1" t="s">
        <v>9</v>
      </c>
      <c r="I70" s="14">
        <f>I69-I66</f>
        <v>1219.34019956</v>
      </c>
      <c r="J70" s="14">
        <f t="shared" ref="J70" si="6">J69-J66</f>
        <v>1007.0065467299999</v>
      </c>
    </row>
    <row r="72" spans="2:10" x14ac:dyDescent="0.2">
      <c r="B72" s="1" t="s">
        <v>23</v>
      </c>
      <c r="I72" s="37">
        <f>I68/I62</f>
        <v>10.336248858415848</v>
      </c>
      <c r="J72" s="37">
        <f t="shared" ref="J72" si="7">J68/J62</f>
        <v>11.507007126509992</v>
      </c>
    </row>
    <row r="73" spans="2:10" x14ac:dyDescent="0.2">
      <c r="B73" s="1" t="s">
        <v>24</v>
      </c>
    </row>
    <row r="74" spans="2:10" x14ac:dyDescent="0.2">
      <c r="B74" s="1" t="s">
        <v>25</v>
      </c>
    </row>
    <row r="75" spans="2:10" x14ac:dyDescent="0.2">
      <c r="B75" s="1" t="s">
        <v>26</v>
      </c>
    </row>
  </sheetData>
  <hyperlinks>
    <hyperlink ref="J1" r:id="rId1" xr:uid="{80E7CD72-6579-460E-8285-02790C967D2C}"/>
    <hyperlink ref="I1" r:id="rId2" xr:uid="{BB0427F8-D14E-4903-9B79-44B053E9EE3C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2022-11-18T11:45:29Z</dcterms:created>
  <dcterms:modified xsi:type="dcterms:W3CDTF">2023-03-31T11:28:48Z</dcterms:modified>
</cp:coreProperties>
</file>