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52EAD7B-D614-4A30-A518-7DE128FB1FCA}" xr6:coauthVersionLast="36" xr6:coauthVersionMax="36" xr10:uidLastSave="{00000000-0000-0000-0000-000000000000}"/>
  <bookViews>
    <workbookView xWindow="0" yWindow="0" windowWidth="28800" windowHeight="12225" activeTab="1" xr2:uid="{3F0362D4-A7F5-4594-8CE4-69E0DCCC12D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0" i="2" l="1"/>
  <c r="AC79" i="2"/>
  <c r="AC78" i="2"/>
  <c r="AC77" i="2"/>
  <c r="AD80" i="2"/>
  <c r="AD79" i="2"/>
  <c r="AD78" i="2"/>
  <c r="AD77" i="2"/>
  <c r="AC76" i="2"/>
  <c r="AD76" i="2"/>
  <c r="AC74" i="2"/>
  <c r="AD74" i="2"/>
  <c r="AC73" i="2"/>
  <c r="AD73" i="2"/>
  <c r="AC66" i="2"/>
  <c r="D11" i="1"/>
  <c r="D10" i="1"/>
  <c r="D9" i="1"/>
  <c r="C10" i="1"/>
  <c r="C9" i="1"/>
  <c r="AC68" i="2"/>
  <c r="AC70" i="2" s="1"/>
  <c r="AB68" i="2"/>
  <c r="AB70" i="2" s="1"/>
  <c r="AD70" i="2"/>
  <c r="AD68" i="2"/>
  <c r="C34" i="1"/>
  <c r="AD66" i="2"/>
  <c r="AB60" i="2"/>
  <c r="AD60" i="2"/>
  <c r="AB65" i="2"/>
  <c r="AB63" i="2"/>
  <c r="AC56" i="2"/>
  <c r="AC60" i="2" s="1"/>
  <c r="AB56" i="2"/>
  <c r="AD56" i="2"/>
  <c r="AB51" i="2"/>
  <c r="AC43" i="2"/>
  <c r="AC51" i="2" s="1"/>
  <c r="AB43" i="2"/>
  <c r="AD43" i="2"/>
  <c r="AD51" i="2" s="1"/>
  <c r="D7" i="1"/>
  <c r="C37" i="1"/>
  <c r="AC65" i="2" l="1"/>
  <c r="AC63" i="2"/>
  <c r="AD63" i="2"/>
  <c r="AD65" i="2"/>
  <c r="C27" i="1"/>
  <c r="AC25" i="2"/>
  <c r="AC26" i="2"/>
  <c r="AD26" i="2"/>
  <c r="AC17" i="2"/>
  <c r="AD17" i="2"/>
  <c r="AC16" i="2"/>
  <c r="AD16" i="2"/>
  <c r="AD25" i="2"/>
  <c r="AC24" i="2"/>
  <c r="AB24" i="2"/>
  <c r="AD24" i="2"/>
  <c r="AC14" i="2"/>
  <c r="AB14" i="2"/>
  <c r="AB26" i="2" s="1"/>
  <c r="AD14" i="2"/>
  <c r="AB11" i="2"/>
  <c r="AC29" i="2"/>
  <c r="AD29" i="2"/>
  <c r="AC28" i="2"/>
  <c r="AB28" i="2"/>
  <c r="AD28" i="2"/>
  <c r="AC11" i="2"/>
  <c r="AC10" i="2"/>
  <c r="AB10" i="2"/>
  <c r="AD11" i="2"/>
  <c r="AD10" i="2"/>
  <c r="AC23" i="2"/>
  <c r="AB23" i="2"/>
  <c r="AD23" i="2"/>
  <c r="AC6" i="2"/>
  <c r="AB6" i="2"/>
  <c r="AD6" i="2"/>
  <c r="AC20" i="2"/>
  <c r="AD20" i="2"/>
  <c r="AB16" i="2" l="1"/>
  <c r="AB17" i="2" s="1"/>
  <c r="C11" i="1"/>
  <c r="C12" i="1" s="1"/>
  <c r="C8" i="1"/>
</calcChain>
</file>

<file path=xl/sharedStrings.xml><?xml version="1.0" encoding="utf-8"?>
<sst xmlns="http://schemas.openxmlformats.org/spreadsheetml/2006/main" count="144" uniqueCount="125">
  <si>
    <t>Stock Snapshot</t>
  </si>
  <si>
    <t>Price</t>
  </si>
  <si>
    <t>Shares</t>
  </si>
  <si>
    <t>MC</t>
  </si>
  <si>
    <t>Cash</t>
  </si>
  <si>
    <t>Debt</t>
  </si>
  <si>
    <t>Net Cash</t>
  </si>
  <si>
    <t>EV</t>
  </si>
  <si>
    <t>$ZM</t>
  </si>
  <si>
    <t>Zoom Video Communications Inc.</t>
  </si>
  <si>
    <t>Management</t>
  </si>
  <si>
    <t>CEO</t>
  </si>
  <si>
    <t>CFO</t>
  </si>
  <si>
    <t>Eric Yuan</t>
  </si>
  <si>
    <t>Kelly Steckelberg</t>
  </si>
  <si>
    <t>CTO</t>
  </si>
  <si>
    <t>Brendan Ittleson</t>
  </si>
  <si>
    <t>Profile</t>
  </si>
  <si>
    <t>HQ</t>
  </si>
  <si>
    <t>Founded</t>
  </si>
  <si>
    <t>IPO</t>
  </si>
  <si>
    <t>Emply.</t>
  </si>
  <si>
    <t>Update</t>
  </si>
  <si>
    <t>IR</t>
  </si>
  <si>
    <t>San Jose, CA</t>
  </si>
  <si>
    <t>Valuation Metrics</t>
  </si>
  <si>
    <t>P/B</t>
  </si>
  <si>
    <t>P/S</t>
  </si>
  <si>
    <t>EV/S</t>
  </si>
  <si>
    <t>P/E</t>
  </si>
  <si>
    <t>EV/E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</si>
  <si>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</si>
  <si>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</si>
  <si>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</si>
  <si>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</si>
  <si>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</si>
  <si>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</si>
  <si>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</si>
  <si>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</si>
  <si>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</si>
  <si>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</si>
  <si>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</si>
  <si>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</si>
  <si>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</si>
  <si>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</si>
  <si>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</si>
  <si>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</si>
  <si>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</si>
  <si>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</si>
  <si>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</si>
  <si>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</si>
  <si>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</si>
  <si>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</si>
  <si>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</si>
  <si>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</si>
  <si>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</si>
  <si>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</si>
  <si>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</si>
  <si>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</si>
  <si>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</si>
  <si>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</si>
  <si>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</si>
  <si>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</si>
  <si>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</si>
  <si>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</si>
  <si>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</si>
  <si>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</si>
  <si>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</si>
  <si>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</si>
  <si>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</si>
  <si>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</si>
  <si>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Key Events</t>
  </si>
  <si>
    <t>Revenue</t>
  </si>
  <si>
    <t>COGS</t>
  </si>
  <si>
    <t>Gross Profit</t>
  </si>
  <si>
    <t>Gross Margin</t>
  </si>
  <si>
    <t>Operating Margin</t>
  </si>
  <si>
    <t>Net Margin</t>
  </si>
  <si>
    <t>Tax Rate</t>
  </si>
  <si>
    <t>Revenue Y/Y</t>
  </si>
  <si>
    <t>Rvenue Q/Q</t>
  </si>
  <si>
    <t>Link</t>
  </si>
  <si>
    <t>-</t>
  </si>
  <si>
    <t>R&amp;D</t>
  </si>
  <si>
    <t>S&amp;M</t>
  </si>
  <si>
    <t>G&amp;A</t>
  </si>
  <si>
    <t>Operating Expenses</t>
  </si>
  <si>
    <t>Operating Income</t>
  </si>
  <si>
    <t>R&amp;D Budget</t>
  </si>
  <si>
    <t>R&amp;D Y/Y</t>
  </si>
  <si>
    <t>Gain/(Loss) on Investments</t>
  </si>
  <si>
    <t>Taxes</t>
  </si>
  <si>
    <t>Pretax Income</t>
  </si>
  <si>
    <t>Other Income</t>
  </si>
  <si>
    <t>Net Income</t>
  </si>
  <si>
    <t>EPS</t>
  </si>
  <si>
    <t>`</t>
  </si>
  <si>
    <t>Non-Finance Metrics</t>
  </si>
  <si>
    <t>Employees</t>
  </si>
  <si>
    <t>Zoom announce to set up R&amp;D centre and hire hundreds of engineers in Singapore</t>
  </si>
  <si>
    <t>Balance Sheet</t>
  </si>
  <si>
    <t>Marketable Securities</t>
  </si>
  <si>
    <t>A/R</t>
  </si>
  <si>
    <t>Deferred Contracts</t>
  </si>
  <si>
    <t>Prepaid Expenses &amp; OCA</t>
  </si>
  <si>
    <t>TCA</t>
  </si>
  <si>
    <t>PP&amp;E</t>
  </si>
  <si>
    <t>Operating Lease ROU</t>
  </si>
  <si>
    <t>Strategic Investments</t>
  </si>
  <si>
    <t>Goodwill</t>
  </si>
  <si>
    <t>Deferred Taxes</t>
  </si>
  <si>
    <t>Other Assets</t>
  </si>
  <si>
    <t>Assets</t>
  </si>
  <si>
    <t>A/P</t>
  </si>
  <si>
    <t>Accrued Expenses &amp; OCL</t>
  </si>
  <si>
    <t>Deferred Revenues</t>
  </si>
  <si>
    <t>TCL</t>
  </si>
  <si>
    <t>Other Liabilities</t>
  </si>
  <si>
    <t>Liabilities</t>
  </si>
  <si>
    <t>S/E</t>
  </si>
  <si>
    <t>S/E+L</t>
  </si>
  <si>
    <t>Book Value</t>
  </si>
  <si>
    <t>Book Value per Share</t>
  </si>
  <si>
    <t xml:space="preserve">Operating Lease 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</si>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</sst>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9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/>
    <xf numFmtId="165" fontId="1" fillId="0" borderId="0" xfId="0" applyNumberFormat="1" applyFont="1" applyBorder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7" fontId="1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14" fontId="4" fillId="0" borderId="0" xfId="0" applyNumberFormat="1" applyFont="1" applyAlignment="1">
      <alignment horizontal="right"/>
    </xf>
    <xf numFmtId="165" fontId="2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3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3" fontId="1" fillId="4" borderId="0" xfId="0" applyNumberFormat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169" fontId="1" fillId="4" borderId="0" xfId="0" applyNumberFormat="1" applyFont="1" applyFill="1" applyBorder="1" applyAlignment="1">
      <alignment horizontal="center"/>
    </xf>
    <xf numFmtId="169" fontId="1" fillId="4" borderId="5" xfId="0" applyNumberFormat="1" applyFont="1" applyFill="1" applyBorder="1" applyAlignment="1">
      <alignment horizontal="center"/>
    </xf>
    <xf numFmtId="17" fontId="1" fillId="0" borderId="5" xfId="0" applyNumberFormat="1" applyFont="1" applyBorder="1" applyAlignment="1">
      <alignment horizontal="right"/>
    </xf>
    <xf numFmtId="16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</xdr:colOff>
      <xdr:row>0</xdr:row>
      <xdr:rowOff>0</xdr:rowOff>
    </xdr:from>
    <xdr:to>
      <xdr:col>30</xdr:col>
      <xdr:colOff>19050</xdr:colOff>
      <xdr:row>83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FBAB00E-A5C1-414F-8D50-15F4C6D0DD67}"/>
            </a:ext>
          </a:extLst>
        </xdr:cNvPr>
        <xdr:cNvCxnSpPr/>
      </xdr:nvCxnSpPr>
      <xdr:spPr>
        <a:xfrm>
          <a:off x="18392775" y="0"/>
          <a:ext cx="0" cy="120491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zoom.u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ix?doc=/Archives/edgar/data/1585521/000158552123000035/zm-202301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6F8D-4225-46D6-BF88-7BCEA80C18D1}">
  <dimension ref="B2:O38"/>
  <sheetViews>
    <sheetView workbookViewId="0">
      <selection activeCell="L31" sqref="L31"/>
    </sheetView>
  </sheetViews>
  <sheetFormatPr defaultRowHeight="12.75" x14ac:dyDescent="0.2"/>
  <cols>
    <col min="1" max="16384" width="9.140625" style="1"/>
  </cols>
  <sheetData>
    <row r="2" spans="2:15" x14ac:dyDescent="0.2">
      <c r="B2" s="10" t="s">
        <v>8</v>
      </c>
    </row>
    <row r="3" spans="2:15" x14ac:dyDescent="0.2">
      <c r="B3" s="10" t="s">
        <v>9</v>
      </c>
    </row>
    <row r="5" spans="2:15" x14ac:dyDescent="0.2">
      <c r="B5" s="2" t="s">
        <v>0</v>
      </c>
      <c r="C5" s="3"/>
      <c r="D5" s="4"/>
      <c r="G5" s="2" t="s">
        <v>71</v>
      </c>
      <c r="H5" s="3"/>
      <c r="I5" s="3"/>
      <c r="J5" s="3"/>
      <c r="K5" s="3"/>
      <c r="L5" s="3"/>
      <c r="M5" s="3"/>
      <c r="N5" s="3"/>
      <c r="O5" s="4"/>
    </row>
    <row r="6" spans="2:15" x14ac:dyDescent="0.2">
      <c r="B6" s="5" t="s">
        <v>1</v>
      </c>
      <c r="C6" s="6">
        <v>68.569999999999993</v>
      </c>
      <c r="D6" s="8"/>
      <c r="G6" s="5"/>
      <c r="H6" s="26"/>
      <c r="I6" s="26"/>
      <c r="J6" s="26"/>
      <c r="K6" s="26"/>
      <c r="L6" s="26"/>
      <c r="M6" s="26"/>
      <c r="N6" s="26"/>
      <c r="O6" s="27"/>
    </row>
    <row r="7" spans="2:15" x14ac:dyDescent="0.2">
      <c r="B7" s="5" t="s">
        <v>2</v>
      </c>
      <c r="C7" s="11">
        <v>293.836386</v>
      </c>
      <c r="D7" s="47" t="str">
        <f>$C$29</f>
        <v>Q422</v>
      </c>
      <c r="G7" s="19"/>
      <c r="H7" s="26"/>
      <c r="I7" s="26"/>
      <c r="J7" s="26"/>
      <c r="K7" s="26"/>
      <c r="L7" s="26"/>
      <c r="M7" s="26"/>
      <c r="N7" s="26"/>
      <c r="O7" s="27"/>
    </row>
    <row r="8" spans="2:15" x14ac:dyDescent="0.2">
      <c r="B8" s="5" t="s">
        <v>3</v>
      </c>
      <c r="C8" s="11">
        <f>C6*C7</f>
        <v>20148.360988019998</v>
      </c>
      <c r="D8" s="8"/>
      <c r="G8" s="19"/>
      <c r="H8" s="26"/>
      <c r="I8" s="26"/>
      <c r="J8" s="26"/>
      <c r="K8" s="26"/>
      <c r="L8" s="26"/>
      <c r="M8" s="26"/>
      <c r="N8" s="26"/>
      <c r="O8" s="27"/>
    </row>
    <row r="9" spans="2:15" x14ac:dyDescent="0.2">
      <c r="B9" s="5" t="s">
        <v>4</v>
      </c>
      <c r="C9" s="11">
        <f>+'Financial Model'!AD68</f>
        <v>5412.6660000000002</v>
      </c>
      <c r="D9" s="47" t="str">
        <f t="shared" ref="D9:D11" si="0">$C$29</f>
        <v>Q422</v>
      </c>
      <c r="G9" s="19"/>
      <c r="H9" s="26"/>
      <c r="I9" s="26"/>
      <c r="J9" s="26"/>
      <c r="K9" s="26"/>
      <c r="L9" s="26"/>
      <c r="M9" s="26"/>
      <c r="N9" s="26"/>
      <c r="O9" s="27"/>
    </row>
    <row r="10" spans="2:15" x14ac:dyDescent="0.2">
      <c r="B10" s="5" t="s">
        <v>5</v>
      </c>
      <c r="C10" s="11">
        <f>+'Financial Model'!AD69</f>
        <v>0</v>
      </c>
      <c r="D10" s="47" t="str">
        <f t="shared" si="0"/>
        <v>Q422</v>
      </c>
      <c r="G10" s="19"/>
      <c r="H10" s="26"/>
      <c r="I10" s="26"/>
      <c r="J10" s="26"/>
      <c r="K10" s="26"/>
      <c r="L10" s="26"/>
      <c r="M10" s="26"/>
      <c r="N10" s="26"/>
      <c r="O10" s="27"/>
    </row>
    <row r="11" spans="2:15" x14ac:dyDescent="0.2">
      <c r="B11" s="5" t="s">
        <v>6</v>
      </c>
      <c r="C11" s="11">
        <f>C9-C10</f>
        <v>5412.6660000000002</v>
      </c>
      <c r="D11" s="47" t="str">
        <f t="shared" si="0"/>
        <v>Q422</v>
      </c>
      <c r="G11" s="19"/>
      <c r="H11" s="26"/>
      <c r="I11" s="26"/>
      <c r="J11" s="26"/>
      <c r="K11" s="26"/>
      <c r="L11" s="26"/>
      <c r="M11" s="26"/>
      <c r="N11" s="26"/>
      <c r="O11" s="27"/>
    </row>
    <row r="12" spans="2:15" x14ac:dyDescent="0.2">
      <c r="B12" s="7" t="s">
        <v>7</v>
      </c>
      <c r="C12" s="12">
        <f>C8-C11</f>
        <v>14735.694988019997</v>
      </c>
      <c r="D12" s="9"/>
      <c r="G12" s="19"/>
      <c r="H12" s="26"/>
      <c r="I12" s="26"/>
      <c r="J12" s="26"/>
      <c r="K12" s="26"/>
      <c r="L12" s="26"/>
      <c r="M12" s="26"/>
      <c r="N12" s="26"/>
      <c r="O12" s="27"/>
    </row>
    <row r="13" spans="2:15" x14ac:dyDescent="0.2">
      <c r="G13" s="19"/>
      <c r="H13" s="26"/>
      <c r="I13" s="26"/>
      <c r="J13" s="26"/>
      <c r="K13" s="26"/>
      <c r="L13" s="26"/>
      <c r="M13" s="26"/>
      <c r="N13" s="26"/>
      <c r="O13" s="27"/>
    </row>
    <row r="14" spans="2:15" x14ac:dyDescent="0.2">
      <c r="G14" s="44">
        <v>44166</v>
      </c>
      <c r="H14" s="26" t="s">
        <v>99</v>
      </c>
      <c r="I14" s="26"/>
      <c r="J14" s="26"/>
      <c r="K14" s="26"/>
      <c r="L14" s="26"/>
      <c r="M14" s="26"/>
      <c r="N14" s="26"/>
      <c r="O14" s="27"/>
    </row>
    <row r="15" spans="2:15" x14ac:dyDescent="0.2">
      <c r="B15" s="2" t="s">
        <v>10</v>
      </c>
      <c r="C15" s="3"/>
      <c r="D15" s="4"/>
      <c r="G15" s="19"/>
      <c r="H15" s="26"/>
      <c r="I15" s="26"/>
      <c r="J15" s="26"/>
      <c r="K15" s="26"/>
      <c r="L15" s="26"/>
      <c r="M15" s="26"/>
      <c r="N15" s="26"/>
      <c r="O15" s="27"/>
    </row>
    <row r="16" spans="2:15" x14ac:dyDescent="0.2">
      <c r="B16" s="13" t="s">
        <v>11</v>
      </c>
      <c r="C16" s="14" t="s">
        <v>13</v>
      </c>
      <c r="D16" s="15"/>
      <c r="G16" s="19"/>
      <c r="H16" s="26"/>
      <c r="I16" s="26"/>
      <c r="J16" s="26"/>
      <c r="K16" s="26"/>
      <c r="L16" s="26"/>
      <c r="M16" s="26"/>
      <c r="N16" s="26"/>
      <c r="O16" s="27"/>
    </row>
    <row r="17" spans="2:15" x14ac:dyDescent="0.2">
      <c r="B17" s="13" t="s">
        <v>12</v>
      </c>
      <c r="C17" s="14" t="s">
        <v>14</v>
      </c>
      <c r="D17" s="15"/>
      <c r="G17" s="19"/>
      <c r="H17" s="26"/>
      <c r="I17" s="26"/>
      <c r="J17" s="26"/>
      <c r="K17" s="26"/>
      <c r="L17" s="26"/>
      <c r="M17" s="26"/>
      <c r="N17" s="26"/>
      <c r="O17" s="27"/>
    </row>
    <row r="18" spans="2:15" x14ac:dyDescent="0.2">
      <c r="B18" s="13" t="s">
        <v>15</v>
      </c>
      <c r="C18" s="14" t="s">
        <v>16</v>
      </c>
      <c r="D18" s="15"/>
      <c r="G18" s="20"/>
      <c r="H18" s="28"/>
      <c r="I18" s="28"/>
      <c r="J18" s="28"/>
      <c r="K18" s="28"/>
      <c r="L18" s="28"/>
      <c r="M18" s="28"/>
      <c r="N18" s="28"/>
      <c r="O18" s="29"/>
    </row>
    <row r="19" spans="2:15" x14ac:dyDescent="0.2">
      <c r="B19" s="16"/>
      <c r="C19" s="17"/>
      <c r="D19" s="18"/>
    </row>
    <row r="22" spans="2:15" x14ac:dyDescent="0.2">
      <c r="B22" s="2" t="s">
        <v>17</v>
      </c>
      <c r="C22" s="3"/>
      <c r="D22" s="4"/>
    </row>
    <row r="23" spans="2:15" x14ac:dyDescent="0.2">
      <c r="B23" s="19" t="s">
        <v>18</v>
      </c>
      <c r="C23" s="14" t="s">
        <v>24</v>
      </c>
      <c r="D23" s="15"/>
    </row>
    <row r="24" spans="2:15" x14ac:dyDescent="0.2">
      <c r="B24" s="19" t="s">
        <v>19</v>
      </c>
      <c r="C24" s="14">
        <v>2011</v>
      </c>
      <c r="D24" s="15"/>
    </row>
    <row r="25" spans="2:15" x14ac:dyDescent="0.2">
      <c r="B25" s="19" t="s">
        <v>20</v>
      </c>
      <c r="C25" s="14">
        <v>2019</v>
      </c>
      <c r="D25" s="15"/>
    </row>
    <row r="26" spans="2:15" x14ac:dyDescent="0.2">
      <c r="B26" s="19"/>
      <c r="C26" s="14"/>
      <c r="D26" s="15"/>
    </row>
    <row r="27" spans="2:15" x14ac:dyDescent="0.2">
      <c r="B27" s="19" t="s">
        <v>21</v>
      </c>
      <c r="C27" s="43">
        <f>'Financial Model'!AD33</f>
        <v>8484</v>
      </c>
      <c r="D27" s="15"/>
    </row>
    <row r="28" spans="2:15" x14ac:dyDescent="0.2">
      <c r="B28" s="19"/>
      <c r="C28" s="14"/>
      <c r="D28" s="15"/>
    </row>
    <row r="29" spans="2:15" x14ac:dyDescent="0.2">
      <c r="B29" s="19" t="s">
        <v>22</v>
      </c>
      <c r="C29" s="21" t="s">
        <v>46</v>
      </c>
      <c r="D29" s="32">
        <v>37681</v>
      </c>
    </row>
    <row r="30" spans="2:15" x14ac:dyDescent="0.2">
      <c r="B30" s="20" t="s">
        <v>23</v>
      </c>
      <c r="C30" s="33" t="s">
        <v>81</v>
      </c>
      <c r="D30" s="34"/>
    </row>
    <row r="33" spans="2:4" x14ac:dyDescent="0.2">
      <c r="B33" s="2" t="s">
        <v>25</v>
      </c>
      <c r="C33" s="3"/>
      <c r="D33" s="4"/>
    </row>
    <row r="34" spans="2:4" x14ac:dyDescent="0.2">
      <c r="B34" s="19" t="s">
        <v>26</v>
      </c>
      <c r="C34" s="45">
        <f>C6/'Financial Model'!AD66</f>
        <v>2.9780786109979251</v>
      </c>
      <c r="D34" s="46"/>
    </row>
    <row r="35" spans="2:4" x14ac:dyDescent="0.2">
      <c r="B35" s="19" t="s">
        <v>27</v>
      </c>
      <c r="C35" s="14"/>
      <c r="D35" s="15"/>
    </row>
    <row r="36" spans="2:4" x14ac:dyDescent="0.2">
      <c r="B36" s="19" t="s">
        <v>28</v>
      </c>
      <c r="C36" s="14"/>
      <c r="D36" s="15"/>
    </row>
    <row r="37" spans="2:4" x14ac:dyDescent="0.2">
      <c r="B37" s="19" t="s">
        <v>29</v>
      </c>
      <c r="C37" s="45">
        <f>C6/'Financial Model'!AD17</f>
        <v>178.2237520954381</v>
      </c>
      <c r="D37" s="46"/>
    </row>
    <row r="38" spans="2:4" x14ac:dyDescent="0.2">
      <c r="B38" s="20" t="s">
        <v>30</v>
      </c>
      <c r="C38" s="17"/>
      <c r="D38" s="18"/>
    </row>
  </sheetData>
  <mergeCells count="21">
    <mergeCell ref="C35:D35"/>
    <mergeCell ref="C36:D36"/>
    <mergeCell ref="C37:D37"/>
    <mergeCell ref="C38:D38"/>
    <mergeCell ref="G5:O5"/>
    <mergeCell ref="C27:D27"/>
    <mergeCell ref="C28:D28"/>
    <mergeCell ref="C30:D30"/>
    <mergeCell ref="B33:D33"/>
    <mergeCell ref="C34:D34"/>
    <mergeCell ref="C19:D19"/>
    <mergeCell ref="B22:D22"/>
    <mergeCell ref="C23:D23"/>
    <mergeCell ref="C24:D24"/>
    <mergeCell ref="C25:D25"/>
    <mergeCell ref="C26:D26"/>
    <mergeCell ref="B5:D5"/>
    <mergeCell ref="B15:D15"/>
    <mergeCell ref="C16:D16"/>
    <mergeCell ref="C17:D17"/>
    <mergeCell ref="C18:D18"/>
  </mergeCells>
  <hyperlinks>
    <hyperlink ref="C30:D30" r:id="rId1" display="Link" xr:uid="{518328E5-FE8F-493B-B0DB-5A2788CF6944}"/>
  </hyperlinks>
  <pageMargins left="0.7" right="0.7" top="0.75" bottom="0.75" header="0.3" footer="0.3"/>
  <pageSetup paperSize="125" orientation="portrait" horizontalDpi="203" verticalDpi="20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9B97-640C-4BEC-A021-C180303AEF99}">
  <dimension ref="B1:AS80"/>
  <sheetViews>
    <sheetView tabSelected="1" workbookViewId="0">
      <pane xSplit="2" ySplit="3" topLeftCell="K40" activePane="bottomRight" state="frozen"/>
      <selection pane="topRight" activeCell="C1" sqref="C1"/>
      <selection pane="bottomLeft" activeCell="A4" sqref="A4"/>
      <selection pane="bottomRight" activeCell="AD80" sqref="AC77:AD80"/>
    </sheetView>
  </sheetViews>
  <sheetFormatPr defaultRowHeight="12.75" x14ac:dyDescent="0.2"/>
  <cols>
    <col min="1" max="1" width="4.28515625" style="1" customWidth="1"/>
    <col min="2" max="2" width="24" style="1" bestFit="1" customWidth="1"/>
    <col min="3" max="16384" width="9.140625" style="1"/>
  </cols>
  <sheetData>
    <row r="1" spans="2:45" s="23" customFormat="1" x14ac:dyDescent="0.2">
      <c r="C1" s="23" t="s">
        <v>31</v>
      </c>
      <c r="D1" s="23" t="s">
        <v>32</v>
      </c>
      <c r="E1" s="23" t="s">
        <v>33</v>
      </c>
      <c r="F1" s="23" t="s">
        <v>34</v>
      </c>
      <c r="G1" s="23" t="s">
        <v>35</v>
      </c>
      <c r="H1" s="23" t="s">
        <v>36</v>
      </c>
      <c r="I1" s="23" t="s">
        <v>37</v>
      </c>
      <c r="J1" s="23" t="s">
        <v>38</v>
      </c>
      <c r="K1" s="23" t="s">
        <v>39</v>
      </c>
      <c r="L1" s="23" t="s">
        <v>40</v>
      </c>
      <c r="M1" s="23" t="s">
        <v>41</v>
      </c>
      <c r="N1" s="23" t="s">
        <v>42</v>
      </c>
      <c r="O1" s="23" t="s">
        <v>43</v>
      </c>
      <c r="P1" s="23" t="s">
        <v>44</v>
      </c>
      <c r="Q1" s="23" t="s">
        <v>45</v>
      </c>
      <c r="R1" s="23" t="s">
        <v>46</v>
      </c>
      <c r="S1" s="23" t="s">
        <v>47</v>
      </c>
      <c r="T1" s="23" t="s">
        <v>48</v>
      </c>
      <c r="U1" s="23" t="s">
        <v>49</v>
      </c>
      <c r="V1" s="23" t="s">
        <v>50</v>
      </c>
      <c r="Z1" s="23" t="s">
        <v>51</v>
      </c>
      <c r="AA1" s="23" t="s">
        <v>52</v>
      </c>
      <c r="AB1" s="23" t="s">
        <v>53</v>
      </c>
      <c r="AC1" s="23" t="s">
        <v>54</v>
      </c>
      <c r="AD1" s="30" t="s">
        <v>55</v>
      </c>
      <c r="AE1" s="23" t="s">
        <v>56</v>
      </c>
      <c r="AF1" s="23" t="s">
        <v>57</v>
      </c>
      <c r="AG1" s="23" t="s">
        <v>58</v>
      </c>
      <c r="AH1" s="23" t="s">
        <v>59</v>
      </c>
      <c r="AI1" s="23" t="s">
        <v>60</v>
      </c>
      <c r="AJ1" s="23" t="s">
        <v>61</v>
      </c>
      <c r="AK1" s="23" t="s">
        <v>62</v>
      </c>
      <c r="AL1" s="23" t="s">
        <v>63</v>
      </c>
      <c r="AM1" s="23" t="s">
        <v>64</v>
      </c>
      <c r="AN1" s="23" t="s">
        <v>65</v>
      </c>
      <c r="AO1" s="23" t="s">
        <v>66</v>
      </c>
      <c r="AP1" s="23" t="s">
        <v>67</v>
      </c>
      <c r="AQ1" s="23" t="s">
        <v>68</v>
      </c>
      <c r="AR1" s="23" t="s">
        <v>69</v>
      </c>
      <c r="AS1" s="23" t="s">
        <v>70</v>
      </c>
    </row>
    <row r="2" spans="2:45" s="25" customFormat="1" x14ac:dyDescent="0.2">
      <c r="B2" s="24"/>
      <c r="AB2" s="35">
        <v>44227</v>
      </c>
      <c r="AC2" s="35">
        <v>44592</v>
      </c>
      <c r="AD2" s="35">
        <v>44957</v>
      </c>
    </row>
    <row r="3" spans="2:45" s="25" customFormat="1" x14ac:dyDescent="0.2">
      <c r="B3" s="24"/>
      <c r="AD3" s="31">
        <v>37681</v>
      </c>
    </row>
    <row r="4" spans="2:45" s="36" customFormat="1" x14ac:dyDescent="0.2">
      <c r="B4" s="36" t="s">
        <v>72</v>
      </c>
      <c r="AB4" s="36">
        <v>2651.3679999999999</v>
      </c>
      <c r="AC4" s="36">
        <v>4099.8639999999996</v>
      </c>
      <c r="AD4" s="36">
        <v>4392.96</v>
      </c>
    </row>
    <row r="5" spans="2:45" s="38" customFormat="1" x14ac:dyDescent="0.2">
      <c r="B5" s="38" t="s">
        <v>73</v>
      </c>
      <c r="AB5" s="38">
        <v>821.98900000000003</v>
      </c>
      <c r="AC5" s="38">
        <v>1054.5540000000001</v>
      </c>
      <c r="AD5" s="38">
        <v>1100.451</v>
      </c>
    </row>
    <row r="6" spans="2:45" s="10" customFormat="1" x14ac:dyDescent="0.2">
      <c r="B6" s="10" t="s">
        <v>74</v>
      </c>
      <c r="AB6" s="36">
        <f t="shared" ref="AB6:AC6" si="0">AB4-AB5</f>
        <v>1829.3789999999999</v>
      </c>
      <c r="AC6" s="36">
        <f t="shared" si="0"/>
        <v>3045.3099999999995</v>
      </c>
      <c r="AD6" s="36">
        <f>AD4-AD5</f>
        <v>3292.509</v>
      </c>
    </row>
    <row r="7" spans="2:45" s="38" customFormat="1" x14ac:dyDescent="0.2">
      <c r="B7" s="38" t="s">
        <v>83</v>
      </c>
      <c r="AB7" s="38">
        <v>164.08</v>
      </c>
      <c r="AC7" s="38">
        <v>362.99</v>
      </c>
      <c r="AD7" s="38">
        <v>774.05899999999997</v>
      </c>
    </row>
    <row r="8" spans="2:45" s="38" customFormat="1" x14ac:dyDescent="0.2">
      <c r="B8" s="38" t="s">
        <v>84</v>
      </c>
      <c r="AB8" s="38">
        <v>684.904</v>
      </c>
      <c r="AC8" s="38">
        <v>1135.9590000000001</v>
      </c>
      <c r="AD8" s="38">
        <v>1696.59</v>
      </c>
    </row>
    <row r="9" spans="2:45" s="38" customFormat="1" x14ac:dyDescent="0.2">
      <c r="B9" s="38" t="s">
        <v>85</v>
      </c>
      <c r="AB9" s="38">
        <v>320.54700000000003</v>
      </c>
      <c r="AC9" s="38">
        <v>482.77</v>
      </c>
      <c r="AD9" s="38">
        <v>576.43100000000004</v>
      </c>
    </row>
    <row r="10" spans="2:45" s="38" customFormat="1" x14ac:dyDescent="0.2">
      <c r="B10" s="38" t="s">
        <v>86</v>
      </c>
      <c r="AB10" s="38">
        <f t="shared" ref="AB10:AC10" si="1">SUM(AB7:AB9)</f>
        <v>1169.5309999999999</v>
      </c>
      <c r="AC10" s="38">
        <f t="shared" si="1"/>
        <v>1981.7190000000001</v>
      </c>
      <c r="AD10" s="38">
        <f>SUM(AD7:AD9)</f>
        <v>3047.08</v>
      </c>
    </row>
    <row r="11" spans="2:45" s="10" customFormat="1" x14ac:dyDescent="0.2">
      <c r="B11" s="10" t="s">
        <v>87</v>
      </c>
      <c r="AB11" s="36">
        <f>AB6-AB10</f>
        <v>659.84799999999996</v>
      </c>
      <c r="AC11" s="36">
        <f>AC6-AC10</f>
        <v>1063.5909999999994</v>
      </c>
      <c r="AD11" s="36">
        <f>AD6-AD10</f>
        <v>245.42900000000009</v>
      </c>
    </row>
    <row r="12" spans="2:45" x14ac:dyDescent="0.2">
      <c r="B12" s="1" t="s">
        <v>90</v>
      </c>
      <c r="AB12" s="1">
        <v>2.5379999999999998</v>
      </c>
      <c r="AC12" s="38">
        <v>43.761000000000003</v>
      </c>
      <c r="AD12" s="38">
        <v>-37.570999999999998</v>
      </c>
    </row>
    <row r="13" spans="2:45" x14ac:dyDescent="0.2">
      <c r="B13" s="1" t="s">
        <v>93</v>
      </c>
      <c r="AB13" s="1">
        <v>15.648</v>
      </c>
      <c r="AC13" s="38">
        <v>-5.72</v>
      </c>
      <c r="AD13" s="38">
        <v>41.417999999999999</v>
      </c>
    </row>
    <row r="14" spans="2:45" x14ac:dyDescent="0.2">
      <c r="B14" s="1" t="s">
        <v>92</v>
      </c>
      <c r="AB14" s="38">
        <f t="shared" ref="AB14:AC14" si="2">AB11+AB12+AB13</f>
        <v>678.03399999999999</v>
      </c>
      <c r="AC14" s="38">
        <f t="shared" si="2"/>
        <v>1101.6319999999994</v>
      </c>
      <c r="AD14" s="38">
        <f>AD11+AD12+AD13</f>
        <v>249.2760000000001</v>
      </c>
    </row>
    <row r="15" spans="2:45" x14ac:dyDescent="0.2">
      <c r="B15" s="1" t="s">
        <v>91</v>
      </c>
      <c r="AB15" s="1">
        <v>5.718</v>
      </c>
      <c r="AC15" s="38">
        <v>-274.00700000000001</v>
      </c>
      <c r="AD15" s="38">
        <v>145.565</v>
      </c>
    </row>
    <row r="16" spans="2:45" s="10" customFormat="1" x14ac:dyDescent="0.2">
      <c r="B16" s="10" t="s">
        <v>94</v>
      </c>
      <c r="AB16" s="36">
        <f t="shared" ref="AB16:AC16" si="3">AB14-AB15</f>
        <v>672.31600000000003</v>
      </c>
      <c r="AC16" s="36">
        <f t="shared" si="3"/>
        <v>1375.6389999999994</v>
      </c>
      <c r="AD16" s="36">
        <f>AD14-AD15</f>
        <v>103.7110000000001</v>
      </c>
    </row>
    <row r="17" spans="2:31" s="41" customFormat="1" x14ac:dyDescent="0.2">
      <c r="B17" s="41" t="s">
        <v>95</v>
      </c>
      <c r="AB17" s="41">
        <f t="shared" ref="AB17:AC17" si="4">AB16/AB18</f>
        <v>2.3685303695262632</v>
      </c>
      <c r="AC17" s="41">
        <f t="shared" si="4"/>
        <v>4.642176901381041</v>
      </c>
      <c r="AD17" s="41">
        <f>AD16/AD18</f>
        <v>0.3847410863804564</v>
      </c>
    </row>
    <row r="18" spans="2:31" s="38" customFormat="1" x14ac:dyDescent="0.2">
      <c r="B18" s="38" t="s">
        <v>2</v>
      </c>
      <c r="AB18" s="38">
        <v>283.85365400000001</v>
      </c>
      <c r="AC18" s="38">
        <v>296.33489400000002</v>
      </c>
      <c r="AD18" s="38">
        <v>269.56050099999999</v>
      </c>
    </row>
    <row r="20" spans="2:31" s="39" customFormat="1" x14ac:dyDescent="0.2">
      <c r="B20" s="39" t="s">
        <v>79</v>
      </c>
      <c r="AC20" s="39">
        <f>AC4/AB4-1</f>
        <v>0.54632023921236117</v>
      </c>
      <c r="AD20" s="39">
        <f>AD4/AC4-1</f>
        <v>7.1489200617386395E-2</v>
      </c>
    </row>
    <row r="21" spans="2:31" x14ac:dyDescent="0.2">
      <c r="B21" s="1" t="s">
        <v>80</v>
      </c>
      <c r="Z21" s="22" t="s">
        <v>82</v>
      </c>
      <c r="AA21" s="22" t="s">
        <v>82</v>
      </c>
      <c r="AB21" s="22" t="s">
        <v>82</v>
      </c>
      <c r="AC21" s="22" t="s">
        <v>82</v>
      </c>
      <c r="AD21" s="22" t="s">
        <v>82</v>
      </c>
    </row>
    <row r="23" spans="2:31" s="37" customFormat="1" x14ac:dyDescent="0.2">
      <c r="B23" s="37" t="s">
        <v>75</v>
      </c>
      <c r="AB23" s="37">
        <f t="shared" ref="AB23:AD23" si="5">AB6/AB4</f>
        <v>0.68997551452684047</v>
      </c>
      <c r="AC23" s="37">
        <f t="shared" si="5"/>
        <v>0.74278317524678861</v>
      </c>
      <c r="AD23" s="37">
        <f>AD6/AD4</f>
        <v>0.74949669471153846</v>
      </c>
    </row>
    <row r="24" spans="2:31" s="37" customFormat="1" x14ac:dyDescent="0.2">
      <c r="B24" s="37" t="s">
        <v>76</v>
      </c>
      <c r="AB24" s="37">
        <f t="shared" ref="AB24:AD24" si="6">AB11/AB4</f>
        <v>0.24887077161676538</v>
      </c>
      <c r="AC24" s="37">
        <f t="shared" si="6"/>
        <v>0.25942104421024687</v>
      </c>
      <c r="AD24" s="37">
        <f>AD11/AD4</f>
        <v>5.5868708114801886E-2</v>
      </c>
    </row>
    <row r="25" spans="2:31" s="37" customFormat="1" x14ac:dyDescent="0.2">
      <c r="B25" s="37" t="s">
        <v>77</v>
      </c>
      <c r="AC25" s="37">
        <f>AC16/AC4</f>
        <v>0.33553283718679439</v>
      </c>
      <c r="AD25" s="37">
        <f>AD16/AD4</f>
        <v>2.3608455346736619E-2</v>
      </c>
    </row>
    <row r="26" spans="2:31" s="37" customFormat="1" x14ac:dyDescent="0.2">
      <c r="B26" s="37" t="s">
        <v>78</v>
      </c>
      <c r="AB26" s="37">
        <f t="shared" ref="AB26:AD26" si="7">AB15/AB14</f>
        <v>8.4332054144777395E-3</v>
      </c>
      <c r="AC26" s="37">
        <f t="shared" si="7"/>
        <v>-0.24872825045024125</v>
      </c>
      <c r="AD26" s="37">
        <f>AD15/AD14</f>
        <v>0.58395112245061676</v>
      </c>
      <c r="AE26" s="37" t="s">
        <v>96</v>
      </c>
    </row>
    <row r="28" spans="2:31" s="37" customFormat="1" x14ac:dyDescent="0.2">
      <c r="B28" s="37" t="s">
        <v>88</v>
      </c>
      <c r="AB28" s="37">
        <f t="shared" ref="AB28:AD28" si="8">AB7/AB4</f>
        <v>6.1885034442597187E-2</v>
      </c>
      <c r="AC28" s="37">
        <f t="shared" si="8"/>
        <v>8.8537083181295786E-2</v>
      </c>
      <c r="AD28" s="37">
        <f>AD7/AD4</f>
        <v>0.17620442708333334</v>
      </c>
    </row>
    <row r="29" spans="2:31" s="37" customFormat="1" x14ac:dyDescent="0.2">
      <c r="B29" s="37" t="s">
        <v>89</v>
      </c>
      <c r="AC29" s="37">
        <f t="shared" ref="AC29:AD29" si="9">AC7/AB7-1</f>
        <v>1.2122745002437836</v>
      </c>
      <c r="AD29" s="37">
        <f>AD7/AC7-1</f>
        <v>1.1324526846469598</v>
      </c>
    </row>
    <row r="32" spans="2:31" x14ac:dyDescent="0.2">
      <c r="B32" s="42" t="s">
        <v>97</v>
      </c>
    </row>
    <row r="33" spans="2:30" s="40" customFormat="1" x14ac:dyDescent="0.2">
      <c r="B33" s="40" t="s">
        <v>98</v>
      </c>
      <c r="AD33" s="40">
        <v>8484</v>
      </c>
    </row>
    <row r="37" spans="2:30" x14ac:dyDescent="0.2">
      <c r="B37" s="42" t="s">
        <v>100</v>
      </c>
    </row>
    <row r="38" spans="2:30" s="10" customFormat="1" x14ac:dyDescent="0.2">
      <c r="B38" s="10" t="s">
        <v>4</v>
      </c>
      <c r="AB38" s="36"/>
      <c r="AC38" s="36">
        <v>1062.82</v>
      </c>
      <c r="AD38" s="36">
        <v>1086.83</v>
      </c>
    </row>
    <row r="39" spans="2:30" s="10" customFormat="1" x14ac:dyDescent="0.2">
      <c r="B39" s="10" t="s">
        <v>101</v>
      </c>
      <c r="AB39" s="36"/>
      <c r="AC39" s="36">
        <v>4356.4459999999999</v>
      </c>
      <c r="AD39" s="36">
        <v>4325.8360000000002</v>
      </c>
    </row>
    <row r="40" spans="2:30" x14ac:dyDescent="0.2">
      <c r="B40" s="1" t="s">
        <v>102</v>
      </c>
      <c r="AB40" s="38"/>
      <c r="AC40" s="38">
        <v>419.673</v>
      </c>
      <c r="AD40" s="38">
        <v>557.404</v>
      </c>
    </row>
    <row r="41" spans="2:30" x14ac:dyDescent="0.2">
      <c r="B41" s="1" t="s">
        <v>103</v>
      </c>
      <c r="AB41" s="38"/>
      <c r="AC41" s="38">
        <v>199.26599999999999</v>
      </c>
      <c r="AD41" s="38">
        <v>223.25</v>
      </c>
    </row>
    <row r="42" spans="2:30" x14ac:dyDescent="0.2">
      <c r="B42" s="1" t="s">
        <v>104</v>
      </c>
      <c r="AB42" s="38"/>
      <c r="AC42" s="38">
        <v>145.602</v>
      </c>
      <c r="AD42" s="38">
        <v>163.09200000000001</v>
      </c>
    </row>
    <row r="43" spans="2:30" x14ac:dyDescent="0.2">
      <c r="B43" s="1" t="s">
        <v>105</v>
      </c>
      <c r="AB43" s="38">
        <f t="shared" ref="AB43:AC43" si="10">SUM(AB38:AB42)</f>
        <v>0</v>
      </c>
      <c r="AC43" s="38">
        <f t="shared" si="10"/>
        <v>6183.8069999999989</v>
      </c>
      <c r="AD43" s="38">
        <f>SUM(AD38:AD42)</f>
        <v>6356.4119999999994</v>
      </c>
    </row>
    <row r="44" spans="2:30" x14ac:dyDescent="0.2">
      <c r="B44" s="1" t="s">
        <v>103</v>
      </c>
      <c r="AB44" s="38"/>
      <c r="AC44" s="38">
        <v>164.714</v>
      </c>
      <c r="AD44" s="38">
        <v>179.99100000000001</v>
      </c>
    </row>
    <row r="45" spans="2:30" x14ac:dyDescent="0.2">
      <c r="B45" s="1" t="s">
        <v>106</v>
      </c>
      <c r="AB45" s="38"/>
      <c r="AC45" s="38">
        <v>222.35400000000001</v>
      </c>
      <c r="AD45" s="38">
        <v>252.821</v>
      </c>
    </row>
    <row r="46" spans="2:30" x14ac:dyDescent="0.2">
      <c r="B46" s="1" t="s">
        <v>107</v>
      </c>
      <c r="AB46" s="38"/>
      <c r="AC46" s="38">
        <v>95.965000000000003</v>
      </c>
      <c r="AD46" s="38">
        <v>80.906000000000006</v>
      </c>
    </row>
    <row r="47" spans="2:30" x14ac:dyDescent="0.2">
      <c r="B47" s="1" t="s">
        <v>108</v>
      </c>
      <c r="AB47" s="38"/>
      <c r="AC47" s="38">
        <v>367.81400000000002</v>
      </c>
      <c r="AD47" s="38">
        <v>398.99200000000002</v>
      </c>
    </row>
    <row r="48" spans="2:30" x14ac:dyDescent="0.2">
      <c r="B48" s="1" t="s">
        <v>109</v>
      </c>
      <c r="AB48" s="38"/>
      <c r="AC48" s="38">
        <v>27.606999999999999</v>
      </c>
      <c r="AD48" s="38">
        <v>122.64100000000001</v>
      </c>
    </row>
    <row r="49" spans="2:30" x14ac:dyDescent="0.2">
      <c r="B49" s="1" t="s">
        <v>110</v>
      </c>
      <c r="AB49" s="38"/>
      <c r="AC49" s="38">
        <v>382.29599999999999</v>
      </c>
      <c r="AD49" s="38">
        <v>558.428</v>
      </c>
    </row>
    <row r="50" spans="2:30" x14ac:dyDescent="0.2">
      <c r="B50" s="1" t="s">
        <v>111</v>
      </c>
      <c r="AB50" s="38"/>
      <c r="AC50" s="38">
        <v>106.761</v>
      </c>
      <c r="AD50" s="38">
        <v>177.874</v>
      </c>
    </row>
    <row r="51" spans="2:30" x14ac:dyDescent="0.2">
      <c r="B51" s="1" t="s">
        <v>112</v>
      </c>
      <c r="AB51" s="38">
        <f t="shared" ref="AB51:AC51" si="11">SUM(AB43:AB50)</f>
        <v>0</v>
      </c>
      <c r="AC51" s="38">
        <f t="shared" si="11"/>
        <v>7551.3180000000002</v>
      </c>
      <c r="AD51" s="38">
        <f>SUM(AD43:AD50)</f>
        <v>8128.0649999999987</v>
      </c>
    </row>
    <row r="52" spans="2:30" x14ac:dyDescent="0.2">
      <c r="AB52" s="38"/>
      <c r="AC52" s="38"/>
      <c r="AD52" s="38"/>
    </row>
    <row r="53" spans="2:30" x14ac:dyDescent="0.2">
      <c r="B53" s="1" t="s">
        <v>113</v>
      </c>
      <c r="AB53" s="38"/>
      <c r="AC53" s="38">
        <v>7.8410000000000002</v>
      </c>
      <c r="AD53" s="38">
        <v>14.414</v>
      </c>
    </row>
    <row r="54" spans="2:30" x14ac:dyDescent="0.2">
      <c r="B54" s="1" t="s">
        <v>114</v>
      </c>
      <c r="AB54" s="38"/>
      <c r="AC54" s="38">
        <v>430.41500000000002</v>
      </c>
      <c r="AD54" s="38">
        <v>457.71600000000001</v>
      </c>
    </row>
    <row r="55" spans="2:30" x14ac:dyDescent="0.2">
      <c r="B55" s="1" t="s">
        <v>115</v>
      </c>
      <c r="AB55" s="38"/>
      <c r="AC55" s="38">
        <v>1141.4349999999999</v>
      </c>
      <c r="AD55" s="38">
        <v>1266.5139999999999</v>
      </c>
    </row>
    <row r="56" spans="2:30" x14ac:dyDescent="0.2">
      <c r="B56" s="1" t="s">
        <v>116</v>
      </c>
      <c r="AB56" s="38">
        <f t="shared" ref="AB56:AC56" si="12">SUM(AB53:AB55)</f>
        <v>0</v>
      </c>
      <c r="AC56" s="38">
        <f t="shared" si="12"/>
        <v>1579.691</v>
      </c>
      <c r="AD56" s="38">
        <f>SUM(AD53:AD55)</f>
        <v>1738.6439999999998</v>
      </c>
    </row>
    <row r="57" spans="2:30" x14ac:dyDescent="0.2">
      <c r="B57" s="1" t="s">
        <v>115</v>
      </c>
      <c r="AB57" s="38"/>
      <c r="AC57" s="38">
        <v>38.481000000000002</v>
      </c>
      <c r="AD57" s="38">
        <v>41.932000000000002</v>
      </c>
    </row>
    <row r="58" spans="2:30" x14ac:dyDescent="0.2">
      <c r="B58" s="1" t="s">
        <v>123</v>
      </c>
      <c r="AB58" s="38"/>
      <c r="AC58" s="38">
        <v>85.018000000000001</v>
      </c>
      <c r="AD58" s="38">
        <v>73.686999999999998</v>
      </c>
    </row>
    <row r="59" spans="2:30" x14ac:dyDescent="0.2">
      <c r="B59" s="1" t="s">
        <v>117</v>
      </c>
      <c r="AB59" s="38"/>
      <c r="AC59" s="38">
        <v>68.11</v>
      </c>
      <c r="AD59" s="38">
        <v>67.194999999999993</v>
      </c>
    </row>
    <row r="60" spans="2:30" x14ac:dyDescent="0.2">
      <c r="B60" s="1" t="s">
        <v>118</v>
      </c>
      <c r="AB60" s="38">
        <f t="shared" ref="AB60:AC60" si="13">SUM(AB56:AB59)</f>
        <v>0</v>
      </c>
      <c r="AC60" s="38">
        <f t="shared" si="13"/>
        <v>1771.3</v>
      </c>
      <c r="AD60" s="38">
        <f>SUM(AD56:AD59)</f>
        <v>1921.4579999999996</v>
      </c>
    </row>
    <row r="61" spans="2:30" x14ac:dyDescent="0.2">
      <c r="AB61" s="38"/>
      <c r="AC61" s="38"/>
      <c r="AD61" s="38"/>
    </row>
    <row r="62" spans="2:30" s="38" customFormat="1" x14ac:dyDescent="0.2">
      <c r="B62" s="38" t="s">
        <v>119</v>
      </c>
      <c r="AC62" s="38">
        <v>5780.018</v>
      </c>
      <c r="AD62" s="38">
        <v>6206.607</v>
      </c>
    </row>
    <row r="63" spans="2:30" x14ac:dyDescent="0.2">
      <c r="B63" s="1" t="s">
        <v>120</v>
      </c>
      <c r="AB63" s="38">
        <f t="shared" ref="AB63:AC63" si="14">AB62+AB60</f>
        <v>0</v>
      </c>
      <c r="AC63" s="38">
        <f t="shared" si="14"/>
        <v>7551.3180000000002</v>
      </c>
      <c r="AD63" s="38">
        <f>AD62+AD60</f>
        <v>8128.0649999999996</v>
      </c>
    </row>
    <row r="64" spans="2:30" x14ac:dyDescent="0.2">
      <c r="AB64" s="38"/>
      <c r="AC64" s="38"/>
      <c r="AD64" s="38"/>
    </row>
    <row r="65" spans="2:30" x14ac:dyDescent="0.2">
      <c r="B65" s="1" t="s">
        <v>121</v>
      </c>
      <c r="AB65" s="38">
        <f t="shared" ref="AB65:AD65" si="15">AB51-AB60</f>
        <v>0</v>
      </c>
      <c r="AC65" s="38">
        <f t="shared" si="15"/>
        <v>5780.018</v>
      </c>
      <c r="AD65" s="38">
        <f>AD51-AD60</f>
        <v>6206.6069999999991</v>
      </c>
    </row>
    <row r="66" spans="2:30" x14ac:dyDescent="0.2">
      <c r="B66" s="1" t="s">
        <v>122</v>
      </c>
      <c r="AC66" s="1">
        <f>AC65/AC18</f>
        <v>19.505019884698424</v>
      </c>
      <c r="AD66" s="1">
        <f>AD65/AD18</f>
        <v>23.024912689266738</v>
      </c>
    </row>
    <row r="68" spans="2:30" x14ac:dyDescent="0.2">
      <c r="B68" s="1" t="s">
        <v>4</v>
      </c>
      <c r="AB68" s="38">
        <f t="shared" ref="AB68:AD68" si="16">+AB38+AB39</f>
        <v>0</v>
      </c>
      <c r="AC68" s="38">
        <f t="shared" si="16"/>
        <v>5419.2659999999996</v>
      </c>
      <c r="AD68" s="38">
        <f>+AD38+AD39</f>
        <v>5412.6660000000002</v>
      </c>
    </row>
    <row r="69" spans="2:30" x14ac:dyDescent="0.2">
      <c r="B69" s="1" t="s">
        <v>5</v>
      </c>
      <c r="AB69" s="1">
        <v>0</v>
      </c>
      <c r="AC69" s="1">
        <v>0</v>
      </c>
      <c r="AD69" s="1">
        <v>0</v>
      </c>
    </row>
    <row r="70" spans="2:30" x14ac:dyDescent="0.2">
      <c r="B70" s="1" t="s">
        <v>6</v>
      </c>
      <c r="AB70" s="38">
        <f t="shared" ref="AB70:AC70" si="17">AB68-AB69</f>
        <v>0</v>
      </c>
      <c r="AC70" s="38">
        <f t="shared" si="17"/>
        <v>5419.2659999999996</v>
      </c>
      <c r="AD70" s="38">
        <f>AD68-AD69</f>
        <v>5412.6660000000002</v>
      </c>
    </row>
    <row r="72" spans="2:30" s="38" customFormat="1" x14ac:dyDescent="0.2">
      <c r="B72" s="38" t="s">
        <v>124</v>
      </c>
      <c r="AC72" s="38">
        <v>154.28</v>
      </c>
      <c r="AD72" s="38">
        <v>75</v>
      </c>
    </row>
    <row r="73" spans="2:30" s="38" customFormat="1" x14ac:dyDescent="0.2">
      <c r="B73" s="38" t="s">
        <v>3</v>
      </c>
      <c r="AC73" s="38">
        <f>AC72*AC18</f>
        <v>45718.547446320001</v>
      </c>
      <c r="AD73" s="38">
        <f>AD72*AD18</f>
        <v>20217.037574999998</v>
      </c>
    </row>
    <row r="74" spans="2:30" s="38" customFormat="1" x14ac:dyDescent="0.2">
      <c r="B74" s="38" t="s">
        <v>7</v>
      </c>
      <c r="AC74" s="38">
        <f>AC73-AC70</f>
        <v>40299.281446320005</v>
      </c>
      <c r="AD74" s="38">
        <f>AD73-AD70</f>
        <v>14804.371574999997</v>
      </c>
    </row>
    <row r="76" spans="2:30" s="48" customFormat="1" x14ac:dyDescent="0.2">
      <c r="B76" s="48" t="s">
        <v>26</v>
      </c>
      <c r="AC76" s="48">
        <f>AC72/AC66</f>
        <v>7.9097586627446494</v>
      </c>
      <c r="AD76" s="48">
        <f>AD72/AD66</f>
        <v>3.2573413420569408</v>
      </c>
    </row>
    <row r="77" spans="2:30" x14ac:dyDescent="0.2">
      <c r="B77" s="1" t="s">
        <v>27</v>
      </c>
      <c r="AC77" s="48">
        <f t="shared" ref="AC77:AD77" si="18">AC73/AC4</f>
        <v>11.151235125438308</v>
      </c>
      <c r="AD77" s="48">
        <f>AD73/AD4</f>
        <v>4.6021446985631549</v>
      </c>
    </row>
    <row r="78" spans="2:30" x14ac:dyDescent="0.2">
      <c r="B78" s="1" t="s">
        <v>28</v>
      </c>
      <c r="AC78" s="48">
        <f t="shared" ref="AC78:AD78" si="19">AC74/AC4</f>
        <v>9.8294190847111054</v>
      </c>
      <c r="AD78" s="48">
        <f>AD74/AD4</f>
        <v>3.3700219385107073</v>
      </c>
    </row>
    <row r="79" spans="2:30" x14ac:dyDescent="0.2">
      <c r="B79" s="1" t="s">
        <v>29</v>
      </c>
      <c r="AC79" s="48">
        <f t="shared" ref="AC79:AD79" si="20">AC72/AC17</f>
        <v>33.234407752557196</v>
      </c>
      <c r="AD79" s="48">
        <f>AD72/AD17</f>
        <v>194.93629002709432</v>
      </c>
    </row>
    <row r="80" spans="2:30" x14ac:dyDescent="0.2">
      <c r="B80" s="1" t="s">
        <v>30</v>
      </c>
      <c r="AC80" s="48">
        <f t="shared" ref="AC80:AD80" si="21">AC74/AC16</f>
        <v>29.294954160444725</v>
      </c>
      <c r="AD80" s="48">
        <f>AD74/AD16</f>
        <v>142.74639695885665</v>
      </c>
    </row>
  </sheetData>
  <hyperlinks>
    <hyperlink ref="AD1" r:id="rId1" xr:uid="{9FFC0EB7-CD42-4E75-98D5-61F6781D85FE}"/>
  </hyperlinks>
  <pageMargins left="0.7" right="0.7" top="0.75" bottom="0.75" header="0.3" footer="0.3"/>
  <pageSetup paperSize="125" orientation="portrait" horizontalDpi="203" verticalDpi="20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2023-03-28T11:08:38Z</dcterms:created>
  <dcterms:modified xsi:type="dcterms:W3CDTF">2023-03-28T14:15:51Z</dcterms:modified>
</cp:coreProperties>
</file>