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5736C3F-E0B2-464E-9D68-47C84D3995CD}" xr6:coauthVersionLast="36" xr6:coauthVersionMax="36" xr10:uidLastSave="{00000000-0000-0000-0000-000000000000}"/>
  <bookViews>
    <workbookView xWindow="0" yWindow="0" windowWidth="28800" windowHeight="12225" activeTab="1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9" i="2" l="1"/>
  <c r="Y78" i="2"/>
  <c r="F78" i="2"/>
  <c r="J78" i="2"/>
  <c r="F25" i="2"/>
  <c r="F24" i="2"/>
  <c r="F23" i="2"/>
  <c r="F22" i="2"/>
  <c r="F16" i="2"/>
  <c r="F15" i="2"/>
  <c r="F13" i="2"/>
  <c r="F10" i="2"/>
  <c r="F11" i="2" s="1"/>
  <c r="F6" i="2"/>
  <c r="J32" i="2"/>
  <c r="N32" i="2"/>
  <c r="F35" i="2"/>
  <c r="J35" i="2"/>
  <c r="J27" i="2"/>
  <c r="N27" i="2"/>
  <c r="J19" i="2"/>
  <c r="N19" i="2"/>
  <c r="J25" i="2"/>
  <c r="J24" i="2"/>
  <c r="J23" i="2"/>
  <c r="J22" i="2"/>
  <c r="J16" i="2"/>
  <c r="J15" i="2"/>
  <c r="J13" i="2"/>
  <c r="J10" i="2"/>
  <c r="J11" i="2" s="1"/>
  <c r="J6" i="2"/>
  <c r="Y65" i="2"/>
  <c r="Y64" i="2"/>
  <c r="Y67" i="2"/>
  <c r="Y68" i="2" s="1"/>
  <c r="Y72" i="2"/>
  <c r="Y71" i="2"/>
  <c r="Y70" i="2"/>
  <c r="Y75" i="2"/>
  <c r="Y76" i="2" s="1"/>
  <c r="Q76" i="2"/>
  <c r="F75" i="2"/>
  <c r="F76" i="2" s="1"/>
  <c r="J75" i="2"/>
  <c r="J76" i="2" s="1"/>
  <c r="F67" i="2"/>
  <c r="F68" i="2" s="1"/>
  <c r="F71" i="2"/>
  <c r="F70" i="2"/>
  <c r="F72" i="2" s="1"/>
  <c r="F65" i="2"/>
  <c r="F62" i="2"/>
  <c r="F57" i="2"/>
  <c r="J67" i="2"/>
  <c r="J68" i="2" s="1"/>
  <c r="Z78" i="2"/>
  <c r="Z75" i="2"/>
  <c r="Z79" i="2" s="1"/>
  <c r="Z72" i="2"/>
  <c r="Z71" i="2"/>
  <c r="Z70" i="2"/>
  <c r="T71" i="2"/>
  <c r="S71" i="2"/>
  <c r="R71" i="2"/>
  <c r="Q71" i="2"/>
  <c r="N71" i="2"/>
  <c r="J71" i="2"/>
  <c r="J70" i="2"/>
  <c r="Z67" i="2"/>
  <c r="Z68" i="2" s="1"/>
  <c r="AB57" i="2"/>
  <c r="AA57" i="2"/>
  <c r="Z57" i="2"/>
  <c r="S57" i="2"/>
  <c r="R57" i="2"/>
  <c r="Q57" i="2"/>
  <c r="T57" i="2"/>
  <c r="Z64" i="2"/>
  <c r="J65" i="2"/>
  <c r="J62" i="2"/>
  <c r="J57" i="2"/>
  <c r="AB56" i="2"/>
  <c r="Y56" i="2"/>
  <c r="Z56" i="2"/>
  <c r="N57" i="2"/>
  <c r="AA56" i="2"/>
  <c r="Z55" i="2"/>
  <c r="Z45" i="2"/>
  <c r="Z50" i="2"/>
  <c r="Z47" i="2"/>
  <c r="F50" i="2"/>
  <c r="F48" i="2"/>
  <c r="J50" i="2"/>
  <c r="J48" i="2"/>
  <c r="Z48" i="2" s="1"/>
  <c r="Z31" i="2"/>
  <c r="Z32" i="2" s="1"/>
  <c r="Y31" i="2"/>
  <c r="Z61" i="2"/>
  <c r="Y61" i="2"/>
  <c r="Z60" i="2"/>
  <c r="Y60" i="2"/>
  <c r="Z59" i="2"/>
  <c r="Y59" i="2"/>
  <c r="Z58" i="2"/>
  <c r="Y58" i="2"/>
  <c r="Y55" i="2"/>
  <c r="Z54" i="2"/>
  <c r="Y54" i="2"/>
  <c r="Z53" i="2"/>
  <c r="Y53" i="2"/>
  <c r="Z52" i="2"/>
  <c r="Y52" i="2"/>
  <c r="Y57" i="2" s="1"/>
  <c r="Z49" i="2"/>
  <c r="Y49" i="2"/>
  <c r="Y48" i="2"/>
  <c r="Y47" i="2"/>
  <c r="Z46" i="2"/>
  <c r="Y46" i="2"/>
  <c r="Y45" i="2"/>
  <c r="Y44" i="2"/>
  <c r="Z44" i="2"/>
  <c r="Z41" i="2"/>
  <c r="Y41" i="2"/>
  <c r="Z43" i="2"/>
  <c r="Y43" i="2"/>
  <c r="Z42" i="2"/>
  <c r="Y42" i="2"/>
  <c r="Y40" i="2"/>
  <c r="Z40" i="2"/>
  <c r="J44" i="2"/>
  <c r="F44" i="2"/>
  <c r="Z80" i="2"/>
  <c r="Y80" i="2"/>
  <c r="AA19" i="2"/>
  <c r="Z19" i="2"/>
  <c r="Z35" i="2"/>
  <c r="Y35" i="2"/>
  <c r="AA27" i="2"/>
  <c r="Z27" i="2"/>
  <c r="Z25" i="2"/>
  <c r="Y25" i="2"/>
  <c r="Z24" i="2"/>
  <c r="Y24" i="2"/>
  <c r="Z23" i="2"/>
  <c r="Y23" i="2"/>
  <c r="Z22" i="2"/>
  <c r="Y22" i="2"/>
  <c r="Z16" i="2"/>
  <c r="Z10" i="2"/>
  <c r="Z11" i="2" s="1"/>
  <c r="Z13" i="2" s="1"/>
  <c r="Y10" i="2"/>
  <c r="Y11" i="2" s="1"/>
  <c r="Y13" i="2" s="1"/>
  <c r="Y15" i="2" s="1"/>
  <c r="Y16" i="2" s="1"/>
  <c r="Z6" i="2"/>
  <c r="Y6" i="2"/>
  <c r="N35" i="2"/>
  <c r="Z76" i="2" l="1"/>
  <c r="J72" i="2"/>
  <c r="Z62" i="2"/>
  <c r="Z65" i="2" s="1"/>
  <c r="AA32" i="2"/>
  <c r="Y62" i="2"/>
  <c r="Y50" i="2"/>
  <c r="Z15" i="2"/>
  <c r="Q80" i="2"/>
  <c r="Q79" i="2"/>
  <c r="Q70" i="2"/>
  <c r="Q72" i="2" s="1"/>
  <c r="Q62" i="2"/>
  <c r="Q65" i="2" s="1"/>
  <c r="Q50" i="2"/>
  <c r="Q48" i="2"/>
  <c r="Q44" i="2"/>
  <c r="M75" i="2"/>
  <c r="O75" i="2"/>
  <c r="Q75" i="2"/>
  <c r="Q32" i="2"/>
  <c r="Q33" i="2"/>
  <c r="P33" i="2"/>
  <c r="O33" i="2"/>
  <c r="N33" i="2"/>
  <c r="N28" i="2"/>
  <c r="Q19" i="2"/>
  <c r="N20" i="2"/>
  <c r="M25" i="2"/>
  <c r="M24" i="2"/>
  <c r="M23" i="2"/>
  <c r="M22" i="2"/>
  <c r="M16" i="2"/>
  <c r="M10" i="2"/>
  <c r="M11" i="2" s="1"/>
  <c r="M13" i="2" s="1"/>
  <c r="M15" i="2" s="1"/>
  <c r="M6" i="2"/>
  <c r="R28" i="2"/>
  <c r="Q28" i="2"/>
  <c r="Q27" i="2"/>
  <c r="Q25" i="2"/>
  <c r="Q24" i="2"/>
  <c r="Q23" i="2"/>
  <c r="Q22" i="2"/>
  <c r="R20" i="2"/>
  <c r="Q20" i="2"/>
  <c r="Q16" i="2"/>
  <c r="Q13" i="2"/>
  <c r="Q15" i="2" s="1"/>
  <c r="Q10" i="2"/>
  <c r="Q11" i="2" s="1"/>
  <c r="Q6" i="2"/>
  <c r="R33" i="2"/>
  <c r="Q35" i="2"/>
  <c r="AB32" i="2"/>
  <c r="N79" i="2"/>
  <c r="S79" i="2"/>
  <c r="R79" i="2"/>
  <c r="T79" i="2"/>
  <c r="AA75" i="2"/>
  <c r="AA79" i="2" s="1"/>
  <c r="AB80" i="2"/>
  <c r="AB79" i="2"/>
  <c r="AB75" i="2"/>
  <c r="N76" i="2"/>
  <c r="AA74" i="2"/>
  <c r="AB74" i="2"/>
  <c r="AA71" i="2"/>
  <c r="AA72" i="2" s="1"/>
  <c r="AA70" i="2"/>
  <c r="AB71" i="2"/>
  <c r="AB70" i="2"/>
  <c r="AA61" i="2"/>
  <c r="AA64" i="2"/>
  <c r="AB64" i="2"/>
  <c r="AA58" i="2"/>
  <c r="AB61" i="2"/>
  <c r="AB60" i="2"/>
  <c r="AA60" i="2"/>
  <c r="AB59" i="2"/>
  <c r="AA59" i="2"/>
  <c r="AB58" i="2"/>
  <c r="AA55" i="2"/>
  <c r="AA54" i="2"/>
  <c r="AA53" i="2"/>
  <c r="AA52" i="2"/>
  <c r="N70" i="2"/>
  <c r="N72" i="2" s="1"/>
  <c r="N62" i="2"/>
  <c r="N65" i="2" s="1"/>
  <c r="AB55" i="2"/>
  <c r="AB54" i="2"/>
  <c r="AB62" i="2" s="1"/>
  <c r="AB65" i="2" s="1"/>
  <c r="AB53" i="2"/>
  <c r="AB52" i="2"/>
  <c r="N50" i="2"/>
  <c r="AB44" i="2"/>
  <c r="AA44" i="2"/>
  <c r="AB49" i="2"/>
  <c r="AA49" i="2"/>
  <c r="AB48" i="2"/>
  <c r="AA48" i="2"/>
  <c r="AB47" i="2"/>
  <c r="AA47" i="2"/>
  <c r="AB46" i="2"/>
  <c r="AA46" i="2"/>
  <c r="AB45" i="2"/>
  <c r="AA45" i="2"/>
  <c r="AB43" i="2"/>
  <c r="AA43" i="2"/>
  <c r="AA42" i="2"/>
  <c r="AB42" i="2"/>
  <c r="AB41" i="2"/>
  <c r="AB40" i="2"/>
  <c r="AA41" i="2"/>
  <c r="AA40" i="2"/>
  <c r="N48" i="2"/>
  <c r="N44" i="2"/>
  <c r="AA35" i="2"/>
  <c r="AA31" i="2"/>
  <c r="AB35" i="2"/>
  <c r="AB34" i="2"/>
  <c r="AB31" i="2"/>
  <c r="AB27" i="2"/>
  <c r="AA22" i="2"/>
  <c r="AB25" i="2"/>
  <c r="AB24" i="2"/>
  <c r="AB23" i="2"/>
  <c r="AB22" i="2"/>
  <c r="AB19" i="2"/>
  <c r="AA10" i="2"/>
  <c r="AA11" i="2" s="1"/>
  <c r="AA23" i="2" s="1"/>
  <c r="AA6" i="2"/>
  <c r="AB11" i="2"/>
  <c r="AB13" i="2" s="1"/>
  <c r="AB15" i="2" s="1"/>
  <c r="AB16" i="2" s="1"/>
  <c r="AB10" i="2"/>
  <c r="AB6" i="2"/>
  <c r="N75" i="2"/>
  <c r="AB72" i="2" l="1"/>
  <c r="AB76" i="2" s="1"/>
  <c r="Q67" i="2"/>
  <c r="Q68" i="2" s="1"/>
  <c r="Q78" i="2" s="1"/>
  <c r="N67" i="2"/>
  <c r="N68" i="2" s="1"/>
  <c r="N78" i="2" s="1"/>
  <c r="AA50" i="2"/>
  <c r="AA62" i="2"/>
  <c r="AA65" i="2" s="1"/>
  <c r="AB50" i="2"/>
  <c r="AB67" i="2" s="1"/>
  <c r="AB68" i="2" s="1"/>
  <c r="AB78" i="2" s="1"/>
  <c r="AA13" i="2"/>
  <c r="AA76" i="2"/>
  <c r="R27" i="2"/>
  <c r="O28" i="2"/>
  <c r="R19" i="2"/>
  <c r="O20" i="2"/>
  <c r="N10" i="2"/>
  <c r="N6" i="2"/>
  <c r="N22" i="2" s="1"/>
  <c r="S28" i="2"/>
  <c r="S20" i="2"/>
  <c r="R10" i="2"/>
  <c r="R6" i="2"/>
  <c r="R22" i="2" s="1"/>
  <c r="R35" i="2"/>
  <c r="R32" i="2"/>
  <c r="S33" i="2"/>
  <c r="R75" i="2"/>
  <c r="R70" i="2"/>
  <c r="R62" i="2"/>
  <c r="R65" i="2" s="1"/>
  <c r="R48" i="2"/>
  <c r="R44" i="2"/>
  <c r="R50" i="2" s="1"/>
  <c r="R67" i="2" s="1"/>
  <c r="R68" i="2" s="1"/>
  <c r="R78" i="2" s="1"/>
  <c r="S75" i="2"/>
  <c r="S70" i="2"/>
  <c r="S72" i="2" s="1"/>
  <c r="S62" i="2"/>
  <c r="S65" i="2" s="1"/>
  <c r="S48" i="2"/>
  <c r="S44" i="2"/>
  <c r="S50" i="2" s="1"/>
  <c r="AA67" i="2" l="1"/>
  <c r="AA68" i="2" s="1"/>
  <c r="AA78" i="2" s="1"/>
  <c r="AA25" i="2"/>
  <c r="AA15" i="2"/>
  <c r="S67" i="2"/>
  <c r="S68" i="2" s="1"/>
  <c r="S78" i="2" s="1"/>
  <c r="N11" i="2"/>
  <c r="S76" i="2"/>
  <c r="R11" i="2"/>
  <c r="R72" i="2"/>
  <c r="R76" i="2" s="1"/>
  <c r="S35" i="2"/>
  <c r="T33" i="2"/>
  <c r="S32" i="2"/>
  <c r="S27" i="2"/>
  <c r="P28" i="2"/>
  <c r="P20" i="2"/>
  <c r="T20" i="2"/>
  <c r="S19" i="2"/>
  <c r="O10" i="2"/>
  <c r="O6" i="2"/>
  <c r="T28" i="2"/>
  <c r="S10" i="2"/>
  <c r="S6" i="2"/>
  <c r="S11" i="2" s="1"/>
  <c r="T32" i="2"/>
  <c r="T35" i="2"/>
  <c r="AA24" i="2" l="1"/>
  <c r="AA16" i="2"/>
  <c r="AA80" i="2" s="1"/>
  <c r="S22" i="2"/>
  <c r="O11" i="2"/>
  <c r="O13" i="2" s="1"/>
  <c r="S23" i="2"/>
  <c r="S13" i="2"/>
  <c r="S15" i="2" s="1"/>
  <c r="S16" i="2" s="1"/>
  <c r="O22" i="2"/>
  <c r="R23" i="2"/>
  <c r="R13" i="2"/>
  <c r="N13" i="2"/>
  <c r="N23" i="2"/>
  <c r="P75" i="2"/>
  <c r="T75" i="2"/>
  <c r="C34" i="1" s="1"/>
  <c r="C10" i="1"/>
  <c r="T70" i="2"/>
  <c r="C9" i="1" s="1"/>
  <c r="T62" i="2"/>
  <c r="T65" i="2" s="1"/>
  <c r="T48" i="2"/>
  <c r="T44" i="2"/>
  <c r="T50" i="2" s="1"/>
  <c r="D11" i="1"/>
  <c r="D10" i="1"/>
  <c r="D9" i="1"/>
  <c r="D7" i="1"/>
  <c r="D28" i="1"/>
  <c r="C7" i="1"/>
  <c r="T27" i="2"/>
  <c r="T19" i="2"/>
  <c r="P10" i="2"/>
  <c r="P6" i="2"/>
  <c r="P22" i="2" s="1"/>
  <c r="T10" i="2"/>
  <c r="T6" i="2"/>
  <c r="T67" i="2" l="1"/>
  <c r="T68" i="2" s="1"/>
  <c r="T78" i="2" s="1"/>
  <c r="C33" i="1" s="1"/>
  <c r="O25" i="2"/>
  <c r="O15" i="2"/>
  <c r="O16" i="2" s="1"/>
  <c r="T11" i="2"/>
  <c r="O23" i="2"/>
  <c r="T22" i="2"/>
  <c r="S24" i="2"/>
  <c r="T72" i="2"/>
  <c r="T76" i="2" s="1"/>
  <c r="P11" i="2"/>
  <c r="R25" i="2"/>
  <c r="R15" i="2"/>
  <c r="S25" i="2"/>
  <c r="N15" i="2"/>
  <c r="N25" i="2"/>
  <c r="O24" i="2"/>
  <c r="C8" i="1"/>
  <c r="C11" i="1"/>
  <c r="T13" i="2" l="1"/>
  <c r="T23" i="2"/>
  <c r="P13" i="2"/>
  <c r="P23" i="2"/>
  <c r="N24" i="2"/>
  <c r="N16" i="2"/>
  <c r="N80" i="2" s="1"/>
  <c r="R16" i="2"/>
  <c r="R24" i="2"/>
  <c r="C12" i="1"/>
  <c r="R80" i="2" l="1"/>
  <c r="T80" i="2"/>
  <c r="S80" i="2"/>
  <c r="T25" i="2"/>
  <c r="T15" i="2"/>
  <c r="P15" i="2"/>
  <c r="P25" i="2"/>
  <c r="T24" i="2" l="1"/>
  <c r="T16" i="2"/>
  <c r="C35" i="1" s="1"/>
  <c r="P16" i="2"/>
  <c r="P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47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47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<sst xmlns="http://schemas.openxmlformats.org/spreadsheetml/2006/main" count="1744" uniqueCount="1717">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</sst>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9525</xdr:rowOff>
    </xdr:from>
    <xdr:to>
      <xdr:col>20</xdr:col>
      <xdr:colOff>19050</xdr:colOff>
      <xdr:row>85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2601575" y="9525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85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7535525" y="0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35"/>
  <sheetViews>
    <sheetView workbookViewId="0">
      <selection activeCell="M41" sqref="M41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46" t="s">
        <v>1716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2:18" x14ac:dyDescent="0.2">
      <c r="B3" s="2" t="s">
        <v>1</v>
      </c>
    </row>
    <row r="5" spans="2:18" x14ac:dyDescent="0.2">
      <c r="B5" s="53" t="s">
        <v>2</v>
      </c>
      <c r="C5" s="54"/>
      <c r="D5" s="55"/>
      <c r="G5" s="53" t="s">
        <v>24</v>
      </c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2:18" x14ac:dyDescent="0.2">
      <c r="B6" s="5" t="s">
        <v>3</v>
      </c>
      <c r="C6" s="4">
        <v>71.209999999999994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Model'!T17</f>
        <v>182.34786399999999</v>
      </c>
      <c r="D7" s="16" t="str">
        <f>$C$28</f>
        <v>Q222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12984.991395439998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Model'!T70</f>
        <v>4392.2839999999997</v>
      </c>
      <c r="D9" s="16" t="str">
        <f t="shared" ref="D9:D11" si="0">$C$28</f>
        <v>Q222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Model'!T71</f>
        <v>1005.554</v>
      </c>
      <c r="D10" s="16" t="str">
        <f t="shared" si="0"/>
        <v>Q222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3386.7299999999996</v>
      </c>
      <c r="D11" s="16" t="str">
        <f t="shared" si="0"/>
        <v>Q222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9598.2613954399985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53" t="s">
        <v>10</v>
      </c>
      <c r="C15" s="54"/>
      <c r="D15" s="55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49" t="s">
        <v>22</v>
      </c>
      <c r="D16" s="50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47"/>
      <c r="D17" s="48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49" t="s">
        <v>23</v>
      </c>
      <c r="D18" s="50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51"/>
      <c r="D19" s="52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53" t="s">
        <v>15</v>
      </c>
      <c r="C22" s="54"/>
      <c r="D22" s="55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49" t="s">
        <v>21</v>
      </c>
      <c r="D23" s="50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49">
        <v>2008</v>
      </c>
      <c r="D24" s="50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/>
      <c r="C25" s="49"/>
      <c r="D25" s="50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49"/>
      <c r="D26" s="50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49"/>
      <c r="D27" s="50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42</v>
      </c>
      <c r="D28" s="33">
        <f>'Financial Model'!T3</f>
        <v>38200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60" t="s">
        <v>20</v>
      </c>
      <c r="D29" s="61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53" t="s">
        <v>106</v>
      </c>
      <c r="C32" s="54"/>
      <c r="D32" s="55"/>
    </row>
    <row r="33" spans="2:4" x14ac:dyDescent="0.2">
      <c r="B33" s="13" t="s">
        <v>103</v>
      </c>
      <c r="C33" s="56">
        <f>'Financial Model'!T78</f>
        <v>1.4095721757702342</v>
      </c>
      <c r="D33" s="57"/>
    </row>
    <row r="34" spans="2:4" x14ac:dyDescent="0.2">
      <c r="B34" s="13" t="s">
        <v>105</v>
      </c>
      <c r="C34" s="56">
        <f>'Financial Model'!T79</f>
        <v>4.4927117390362339</v>
      </c>
      <c r="D34" s="57"/>
    </row>
    <row r="35" spans="2:4" x14ac:dyDescent="0.2">
      <c r="B35" s="14" t="s">
        <v>104</v>
      </c>
      <c r="C35" s="58">
        <f>'Financial Model'!T80</f>
        <v>-14.233498713981406</v>
      </c>
      <c r="D35" s="59"/>
    </row>
  </sheetData>
  <mergeCells count="19">
    <mergeCell ref="B32:D32"/>
    <mergeCell ref="C33:D33"/>
    <mergeCell ref="C34:D34"/>
    <mergeCell ref="C35:D35"/>
    <mergeCell ref="B22:D22"/>
    <mergeCell ref="C29:D29"/>
    <mergeCell ref="C27:D27"/>
    <mergeCell ref="C26:D26"/>
    <mergeCell ref="C25:D25"/>
    <mergeCell ref="C24:D24"/>
    <mergeCell ref="C23:D23"/>
    <mergeCell ref="G2:R2"/>
    <mergeCell ref="C17:D17"/>
    <mergeCell ref="C18:D18"/>
    <mergeCell ref="C19:D19"/>
    <mergeCell ref="G5:Q5"/>
    <mergeCell ref="B5:D5"/>
    <mergeCell ref="B15:D15"/>
    <mergeCell ref="C16:D16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AL8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6" sqref="K16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2" width="9.140625" style="1"/>
    <col min="23" max="23" width="10" style="1" bestFit="1" customWidth="1"/>
    <col min="24" max="16384" width="9.140625" style="1"/>
  </cols>
  <sheetData>
    <row r="1" spans="1:38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2" t="s">
        <v>43</v>
      </c>
      <c r="V1" s="22" t="s">
        <v>44</v>
      </c>
      <c r="Y1" s="27" t="s">
        <v>45</v>
      </c>
      <c r="Z1" s="27" t="s">
        <v>46</v>
      </c>
      <c r="AA1" s="22" t="s">
        <v>47</v>
      </c>
      <c r="AB1" s="27" t="s">
        <v>48</v>
      </c>
      <c r="AC1" s="22" t="s">
        <v>49</v>
      </c>
      <c r="AD1" s="22" t="s">
        <v>50</v>
      </c>
      <c r="AE1" s="22" t="s">
        <v>51</v>
      </c>
      <c r="AF1" s="22" t="s">
        <v>52</v>
      </c>
      <c r="AG1" s="22" t="s">
        <v>53</v>
      </c>
      <c r="AH1" s="22" t="s">
        <v>54</v>
      </c>
      <c r="AI1" s="22" t="s">
        <v>55</v>
      </c>
      <c r="AJ1" s="22" t="s">
        <v>56</v>
      </c>
      <c r="AK1" s="22" t="s">
        <v>57</v>
      </c>
      <c r="AL1" s="22" t="s">
        <v>58</v>
      </c>
    </row>
    <row r="2" spans="1:38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Y2" s="26">
        <v>43465</v>
      </c>
      <c r="Z2" s="26">
        <v>43830</v>
      </c>
      <c r="AA2" s="26">
        <v>44196</v>
      </c>
      <c r="AB2" s="26">
        <v>44561</v>
      </c>
    </row>
    <row r="3" spans="1:38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Z3" s="25">
        <v>38384</v>
      </c>
      <c r="AB3" s="25">
        <v>39845</v>
      </c>
    </row>
    <row r="4" spans="1:38" s="2" customFormat="1" x14ac:dyDescent="0.2">
      <c r="B4" s="2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/>
      <c r="V4" s="29"/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</row>
    <row r="5" spans="1:38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Y5" s="30">
        <v>300.84100000000001</v>
      </c>
      <c r="Z5" s="30">
        <v>525.55100000000004</v>
      </c>
      <c r="AA5" s="30">
        <v>846.11500000000001</v>
      </c>
      <c r="AB5" s="30">
        <v>1451.126</v>
      </c>
    </row>
    <row r="6" spans="1:38" s="2" customFormat="1" x14ac:dyDescent="0.2">
      <c r="B6" s="2" t="s">
        <v>61</v>
      </c>
      <c r="F6" s="29">
        <f t="shared" ref="F6" si="0">F4-F5</f>
        <v>108.014</v>
      </c>
      <c r="J6" s="29">
        <f t="shared" ref="J6" si="1">J4-J5</f>
        <v>174.69</v>
      </c>
      <c r="M6" s="29">
        <f t="shared" ref="M6" si="2">M4-M5</f>
        <v>230.874</v>
      </c>
      <c r="N6" s="29">
        <f t="shared" ref="N6:T6" si="3">N4-N5</f>
        <v>282.12100000000004</v>
      </c>
      <c r="O6" s="29">
        <f t="shared" si="3"/>
        <v>298.30400000000003</v>
      </c>
      <c r="P6" s="29">
        <f t="shared" si="3"/>
        <v>331.24700000000001</v>
      </c>
      <c r="Q6" s="29">
        <f t="shared" si="3"/>
        <v>364.61500000000007</v>
      </c>
      <c r="R6" s="29">
        <f t="shared" si="3"/>
        <v>396.54700000000003</v>
      </c>
      <c r="S6" s="29">
        <f t="shared" si="3"/>
        <v>425.07100000000008</v>
      </c>
      <c r="T6" s="29">
        <f t="shared" si="3"/>
        <v>445.28900000000004</v>
      </c>
      <c r="Y6" s="29">
        <f t="shared" ref="Y6:Z6" si="4">Y4-Y5</f>
        <v>349.226</v>
      </c>
      <c r="Z6" s="29">
        <f t="shared" si="4"/>
        <v>608.91700000000003</v>
      </c>
      <c r="AA6" s="29">
        <f>AA4-AA5</f>
        <v>915.66100000000006</v>
      </c>
      <c r="AB6" s="29">
        <f>AB4-AB5</f>
        <v>1390.713</v>
      </c>
    </row>
    <row r="7" spans="1:38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Y7" s="30">
        <v>171.358</v>
      </c>
      <c r="Z7" s="30">
        <v>391.35500000000002</v>
      </c>
      <c r="AA7" s="30">
        <v>530.548</v>
      </c>
      <c r="AB7" s="30">
        <v>789.21900000000005</v>
      </c>
    </row>
    <row r="8" spans="1:38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</row>
    <row r="9" spans="1:38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Y9" s="30">
        <v>117.548</v>
      </c>
      <c r="Z9" s="30">
        <v>218.268</v>
      </c>
      <c r="AA9" s="30">
        <v>310.60700000000003</v>
      </c>
      <c r="AB9" s="30">
        <v>472.46</v>
      </c>
    </row>
    <row r="10" spans="1:38" x14ac:dyDescent="0.2">
      <c r="B10" s="1" t="s">
        <v>65</v>
      </c>
      <c r="F10" s="30">
        <f t="shared" ref="F10" si="5">SUM(F7:F9)</f>
        <v>152.001</v>
      </c>
      <c r="J10" s="30">
        <f t="shared" ref="J10" si="6">SUM(J7:J9)</f>
        <v>268.48899999999998</v>
      </c>
      <c r="M10" s="30">
        <f t="shared" ref="M10:O10" si="7">SUM(M7:M9)</f>
        <v>343.14400000000001</v>
      </c>
      <c r="N10" s="30">
        <f t="shared" si="7"/>
        <v>467.41199999999992</v>
      </c>
      <c r="O10" s="30">
        <f t="shared" si="7"/>
        <v>495.64299999999997</v>
      </c>
      <c r="P10" s="30">
        <f>SUM(P7:P9)</f>
        <v>533.52099999999996</v>
      </c>
      <c r="Q10" s="30">
        <f t="shared" ref="Q10" si="8">SUM(Q7:Q9)</f>
        <v>596.96</v>
      </c>
      <c r="R10" s="30">
        <f t="shared" ref="R10" si="9">SUM(R7:R9)</f>
        <v>680.173</v>
      </c>
      <c r="S10" s="30">
        <f>SUM(S7:S9)</f>
        <v>642.87900000000002</v>
      </c>
      <c r="T10" s="30">
        <f>SUM(T7:T9)</f>
        <v>757.22500000000002</v>
      </c>
      <c r="Y10" s="30">
        <f t="shared" ref="Y10:AA10" si="10">SUM(Y7:Y9)</f>
        <v>464.46100000000001</v>
      </c>
      <c r="Z10" s="30">
        <f t="shared" si="10"/>
        <v>978.702</v>
      </c>
      <c r="AA10" s="30">
        <f t="shared" si="10"/>
        <v>1408.5619999999999</v>
      </c>
      <c r="AB10" s="30">
        <f>SUM(AB7:AB9)</f>
        <v>2306.297</v>
      </c>
    </row>
    <row r="11" spans="1:38" s="2" customFormat="1" x14ac:dyDescent="0.2">
      <c r="B11" s="2" t="s">
        <v>66</v>
      </c>
      <c r="F11" s="29">
        <f t="shared" ref="F11" si="11">F6-F10</f>
        <v>-43.987000000000009</v>
      </c>
      <c r="J11" s="29">
        <f t="shared" ref="J11" si="12">J6-J10</f>
        <v>-93.798999999999978</v>
      </c>
      <c r="M11" s="29">
        <f t="shared" ref="M11:O11" si="13">M6-M10</f>
        <v>-112.27000000000001</v>
      </c>
      <c r="N11" s="29">
        <f t="shared" si="13"/>
        <v>-185.29099999999988</v>
      </c>
      <c r="O11" s="29">
        <f t="shared" si="13"/>
        <v>-197.33899999999994</v>
      </c>
      <c r="P11" s="29">
        <f>P6-P10</f>
        <v>-202.27399999999994</v>
      </c>
      <c r="Q11" s="29">
        <f t="shared" ref="Q11" si="14">Q6-Q10</f>
        <v>-232.34499999999997</v>
      </c>
      <c r="R11" s="29">
        <f t="shared" ref="R11" si="15">R6-R10</f>
        <v>-283.62599999999998</v>
      </c>
      <c r="S11" s="29">
        <f>S6-S10</f>
        <v>-217.80799999999994</v>
      </c>
      <c r="T11" s="29">
        <f>T6-T10</f>
        <v>-311.93599999999998</v>
      </c>
      <c r="Y11" s="29">
        <f t="shared" ref="Y11:AA11" si="16">Y6-Y10</f>
        <v>-115.23500000000001</v>
      </c>
      <c r="Z11" s="29">
        <f t="shared" si="16"/>
        <v>-369.78499999999997</v>
      </c>
      <c r="AA11" s="29">
        <f t="shared" si="16"/>
        <v>-492.90099999999984</v>
      </c>
      <c r="AB11" s="29">
        <f>AB6-AB10</f>
        <v>-915.58400000000006</v>
      </c>
    </row>
    <row r="12" spans="1:38" x14ac:dyDescent="0.2">
      <c r="B12" s="1" t="s">
        <v>67</v>
      </c>
      <c r="F12" s="30">
        <v>2.7509999999999999</v>
      </c>
      <c r="J12" s="30">
        <v>-4.7080000000000002</v>
      </c>
      <c r="M12" s="30">
        <v>3.996</v>
      </c>
      <c r="N12" s="30">
        <v>9.4260000000000002</v>
      </c>
      <c r="O12" s="30">
        <v>8.3130000000000006</v>
      </c>
      <c r="P12" s="30">
        <v>24.292999999999999</v>
      </c>
      <c r="Q12" s="30">
        <v>6.6130000000000004</v>
      </c>
      <c r="R12" s="30">
        <v>6.1260000000000003</v>
      </c>
      <c r="S12" s="30">
        <v>6.6769999999999996</v>
      </c>
      <c r="T12" s="30">
        <v>8.2390000000000008</v>
      </c>
      <c r="Y12" s="30">
        <v>5.923</v>
      </c>
      <c r="Z12" s="30">
        <v>-7.569</v>
      </c>
      <c r="AA12" s="30">
        <v>11.525</v>
      </c>
      <c r="AB12" s="30">
        <v>45.344999999999999</v>
      </c>
    </row>
    <row r="13" spans="1:38" x14ac:dyDescent="0.2">
      <c r="B13" s="1" t="s">
        <v>76</v>
      </c>
      <c r="F13" s="30">
        <f t="shared" ref="F13" si="17">F11-F12</f>
        <v>-46.738000000000007</v>
      </c>
      <c r="J13" s="30">
        <f t="shared" ref="J13" si="18">J11-J12</f>
        <v>-89.09099999999998</v>
      </c>
      <c r="M13" s="30">
        <f t="shared" ref="M13" si="19">M11-M12</f>
        <v>-116.26600000000001</v>
      </c>
      <c r="N13" s="30">
        <f t="shared" ref="N13" si="20">N11-N12</f>
        <v>-194.71699999999987</v>
      </c>
      <c r="O13" s="30">
        <f t="shared" ref="O13:T13" si="21">O11-O12</f>
        <v>-205.65199999999993</v>
      </c>
      <c r="P13" s="30">
        <f t="shared" si="21"/>
        <v>-226.56699999999995</v>
      </c>
      <c r="Q13" s="30">
        <f t="shared" si="21"/>
        <v>-238.95799999999997</v>
      </c>
      <c r="R13" s="30">
        <f t="shared" si="21"/>
        <v>-289.75199999999995</v>
      </c>
      <c r="S13" s="30">
        <f t="shared" si="21"/>
        <v>-224.48499999999993</v>
      </c>
      <c r="T13" s="30">
        <f t="shared" si="21"/>
        <v>-320.17499999999995</v>
      </c>
      <c r="Y13" s="30">
        <f t="shared" ref="Y13:Z13" si="22">Y11-Y12</f>
        <v>-121.15800000000002</v>
      </c>
      <c r="Z13" s="30">
        <f t="shared" si="22"/>
        <v>-362.21599999999995</v>
      </c>
      <c r="AA13" s="30">
        <f>AA11-AA12</f>
        <v>-504.42599999999982</v>
      </c>
      <c r="AB13" s="30">
        <f>AB11-AB12</f>
        <v>-960.92900000000009</v>
      </c>
    </row>
    <row r="14" spans="1:38" x14ac:dyDescent="0.2">
      <c r="B14" s="1" t="s">
        <v>68</v>
      </c>
      <c r="F14" s="30">
        <v>0.42</v>
      </c>
      <c r="J14" s="30">
        <v>1.1559999999999999</v>
      </c>
      <c r="M14" s="30">
        <v>0.64800000000000002</v>
      </c>
      <c r="N14" s="30">
        <v>-15.366</v>
      </c>
      <c r="O14" s="30">
        <v>0.89</v>
      </c>
      <c r="P14" s="30">
        <v>1.286</v>
      </c>
      <c r="Q14" s="30">
        <v>-14.849</v>
      </c>
      <c r="R14" s="30">
        <v>1.6439999999999999</v>
      </c>
      <c r="S14" s="30">
        <v>-2.8580000000000001</v>
      </c>
      <c r="T14" s="30">
        <v>2.5939999999999999</v>
      </c>
      <c r="Y14" s="30">
        <v>0.79100000000000004</v>
      </c>
      <c r="Z14" s="30">
        <v>-55.152999999999999</v>
      </c>
      <c r="AA14" s="30">
        <v>-13.446999999999999</v>
      </c>
      <c r="AB14" s="30">
        <v>-11.029</v>
      </c>
    </row>
    <row r="15" spans="1:38" s="2" customFormat="1" x14ac:dyDescent="0.2">
      <c r="B15" s="2" t="s">
        <v>70</v>
      </c>
      <c r="F15" s="29">
        <f t="shared" ref="F15" si="23">F13-F14</f>
        <v>-47.158000000000008</v>
      </c>
      <c r="J15" s="29">
        <f t="shared" ref="J15" si="24">J13-J14</f>
        <v>-90.246999999999986</v>
      </c>
      <c r="M15" s="29">
        <f t="shared" ref="M15" si="25">M13-M14</f>
        <v>-116.914</v>
      </c>
      <c r="N15" s="29">
        <f t="shared" ref="N15" si="26">N13-N14</f>
        <v>-179.35099999999989</v>
      </c>
      <c r="O15" s="29">
        <f>O13-O14</f>
        <v>-206.54199999999992</v>
      </c>
      <c r="P15" s="29">
        <f>P13-P14</f>
        <v>-227.85299999999995</v>
      </c>
      <c r="Q15" s="29">
        <f t="shared" ref="Q15" si="27">Q13-Q14</f>
        <v>-224.10899999999998</v>
      </c>
      <c r="R15" s="29">
        <f>R13-R14</f>
        <v>-291.39599999999996</v>
      </c>
      <c r="S15" s="29">
        <f>S13-S14</f>
        <v>-221.62699999999992</v>
      </c>
      <c r="T15" s="29">
        <f>T13-T14</f>
        <v>-322.76899999999995</v>
      </c>
      <c r="Y15" s="29">
        <f t="shared" ref="Y15:Z15" si="28">Y13-Y14</f>
        <v>-121.94900000000001</v>
      </c>
      <c r="Z15" s="29">
        <f t="shared" si="28"/>
        <v>-307.06299999999993</v>
      </c>
      <c r="AA15" s="29">
        <f>AA13-AA14</f>
        <v>-490.97899999999981</v>
      </c>
      <c r="AB15" s="29">
        <f>AB13-AB14</f>
        <v>-949.90000000000009</v>
      </c>
    </row>
    <row r="16" spans="1:38" x14ac:dyDescent="0.2">
      <c r="B16" s="1" t="s">
        <v>69</v>
      </c>
      <c r="F16" s="28">
        <f t="shared" ref="F16" si="29">F15/F17</f>
        <v>-0.47434110160515558</v>
      </c>
      <c r="J16" s="28">
        <f t="shared" ref="J16" si="30">J15/J17</f>
        <v>-0.65525253589708876</v>
      </c>
      <c r="M16" s="28">
        <f t="shared" ref="M16:T16" si="31">M15/M17</f>
        <v>-0.79263151132966325</v>
      </c>
      <c r="N16" s="28">
        <f t="shared" si="31"/>
        <v>-1.1323903265248076</v>
      </c>
      <c r="O16" s="28">
        <f t="shared" si="31"/>
        <v>-1.2355912544819656</v>
      </c>
      <c r="P16" s="28">
        <f t="shared" si="31"/>
        <v>-1.3139765974420505</v>
      </c>
      <c r="Q16" s="28">
        <f t="shared" si="31"/>
        <v>-1.2645002263567628</v>
      </c>
      <c r="R16" s="28">
        <f t="shared" si="31"/>
        <v>-1.628504773126946</v>
      </c>
      <c r="S16" s="28">
        <f t="shared" si="31"/>
        <v>-1.2251441501410789</v>
      </c>
      <c r="T16" s="28">
        <f t="shared" si="31"/>
        <v>-1.7700728317826633</v>
      </c>
      <c r="Y16" s="44">
        <f t="shared" ref="Y16:Z16" si="32">Y15/Y17</f>
        <v>-1.2555191431999431</v>
      </c>
      <c r="Z16" s="44">
        <f t="shared" si="32"/>
        <v>-2.3605151435337697</v>
      </c>
      <c r="AA16" s="44">
        <f>AA15/AA17</f>
        <v>-3.3466258226346173</v>
      </c>
      <c r="AB16" s="44">
        <f>AB15/AB17</f>
        <v>-5.4535392358724044</v>
      </c>
    </row>
    <row r="17" spans="2:28" x14ac:dyDescent="0.2">
      <c r="B17" s="1" t="s">
        <v>4</v>
      </c>
      <c r="F17" s="44">
        <v>99.417907999999997</v>
      </c>
      <c r="G17" s="44"/>
      <c r="H17" s="44"/>
      <c r="I17" s="44"/>
      <c r="J17" s="44">
        <v>137.728578</v>
      </c>
      <c r="M17" s="44">
        <v>147.50107499999999</v>
      </c>
      <c r="N17" s="44">
        <v>158.382667</v>
      </c>
      <c r="O17" s="28">
        <v>167.16045800000001</v>
      </c>
      <c r="P17" s="28">
        <v>173.40719799999999</v>
      </c>
      <c r="Q17" s="44">
        <v>177.23128500000001</v>
      </c>
      <c r="R17" s="28">
        <v>178.93469200000001</v>
      </c>
      <c r="S17" s="28">
        <v>180.89871299999999</v>
      </c>
      <c r="T17" s="28">
        <v>182.34786399999999</v>
      </c>
      <c r="Y17" s="44">
        <v>97.130339000000006</v>
      </c>
      <c r="Z17" s="44">
        <v>130.083046</v>
      </c>
      <c r="AA17" s="44">
        <v>146.708663</v>
      </c>
      <c r="AB17" s="44">
        <v>174.180465</v>
      </c>
    </row>
    <row r="19" spans="2:28" s="2" customFormat="1" x14ac:dyDescent="0.2">
      <c r="B19" s="2" t="s">
        <v>71</v>
      </c>
      <c r="J19" s="32">
        <f t="shared" ref="J19" si="33">J4/F4-1</f>
        <v>0.62124697751368063</v>
      </c>
      <c r="N19" s="32">
        <f t="shared" ref="N19" si="34">N4/J4-1</f>
        <v>0.65474120232833388</v>
      </c>
      <c r="Q19" s="32">
        <f t="shared" ref="Q19" si="35">Q4/M4-1</f>
        <v>0.65229290419649577</v>
      </c>
      <c r="R19" s="32">
        <f t="shared" ref="R19" si="36">R4/N4-1</f>
        <v>0.53760148880658276</v>
      </c>
      <c r="S19" s="32">
        <f t="shared" ref="S19" si="37">S4/O4-1</f>
        <v>0.4836962785683776</v>
      </c>
      <c r="T19" s="32">
        <f>T4/P4-1</f>
        <v>0.41024111604933844</v>
      </c>
      <c r="Z19" s="32">
        <f t="shared" ref="Z19:AB19" si="38">Z4/Y4-1</f>
        <v>0.74515549935622039</v>
      </c>
      <c r="AA19" s="32">
        <f t="shared" si="38"/>
        <v>0.55295345483521796</v>
      </c>
      <c r="AB19" s="32">
        <f>AB4/AA4-1</f>
        <v>0.613053532344634</v>
      </c>
    </row>
    <row r="20" spans="2:28" x14ac:dyDescent="0.2">
      <c r="B20" s="1" t="s">
        <v>72</v>
      </c>
      <c r="N20" s="31">
        <f t="shared" ref="N20:O20" si="39">N4/M4-1</f>
        <v>0.22349984039074133</v>
      </c>
      <c r="O20" s="31">
        <f t="shared" si="39"/>
        <v>7.6443649765549404E-2</v>
      </c>
      <c r="P20" s="31">
        <f>P4/O4-1</f>
        <v>0.13380441636101059</v>
      </c>
      <c r="Q20" s="31">
        <f t="shared" ref="Q20:S20" si="40">Q4/P4-1</f>
        <v>0.10650575320922484</v>
      </c>
      <c r="R20" s="31">
        <f t="shared" si="40"/>
        <v>0.13857244763407617</v>
      </c>
      <c r="S20" s="31">
        <f t="shared" si="40"/>
        <v>3.8705704223346515E-2</v>
      </c>
      <c r="T20" s="31">
        <f>T4/S4-1</f>
        <v>7.7671777308385259E-2</v>
      </c>
      <c r="Y20" s="45" t="s">
        <v>1715</v>
      </c>
      <c r="Z20" s="45" t="s">
        <v>1715</v>
      </c>
      <c r="AA20" s="45" t="s">
        <v>1715</v>
      </c>
      <c r="AB20" s="45" t="s">
        <v>1715</v>
      </c>
    </row>
    <row r="22" spans="2:28" x14ac:dyDescent="0.2">
      <c r="B22" s="1" t="s">
        <v>73</v>
      </c>
      <c r="F22" s="31">
        <f t="shared" ref="F22" si="41">F6/F4</f>
        <v>0.52869771221035522</v>
      </c>
      <c r="J22" s="31">
        <f t="shared" ref="J22" si="42">J6/J4</f>
        <v>0.52740743424389536</v>
      </c>
      <c r="M22" s="31">
        <f t="shared" ref="M22" si="43">M6/M4</f>
        <v>0.51537941241469831</v>
      </c>
      <c r="N22" s="31">
        <f t="shared" ref="N22:O22" si="44">N6/N4</f>
        <v>0.51473480632742796</v>
      </c>
      <c r="O22" s="31">
        <f t="shared" si="44"/>
        <v>0.50561028359898841</v>
      </c>
      <c r="P22" s="31">
        <f>P6/P4</f>
        <v>0.49518859194745046</v>
      </c>
      <c r="Q22" s="31">
        <f t="shared" ref="Q22" si="45">Q6/Q4</f>
        <v>0.49260581267158088</v>
      </c>
      <c r="R22" s="31">
        <f t="shared" ref="R22:S22" si="46">R6/R4</f>
        <v>0.47054265589550326</v>
      </c>
      <c r="S22" s="31">
        <f t="shared" si="46"/>
        <v>0.48559397644177338</v>
      </c>
      <c r="T22" s="31">
        <f>T6/T4</f>
        <v>0.47202746794946543</v>
      </c>
      <c r="Y22" s="31">
        <f t="shared" ref="Y22:AA22" si="47">Y6/Y4</f>
        <v>0.53721539472085189</v>
      </c>
      <c r="Z22" s="31">
        <f t="shared" si="47"/>
        <v>0.53674233208869704</v>
      </c>
      <c r="AA22" s="31">
        <f t="shared" si="47"/>
        <v>0.51973746946263322</v>
      </c>
      <c r="AB22" s="31">
        <f>AB6/AB4</f>
        <v>0.48937079123764576</v>
      </c>
    </row>
    <row r="23" spans="2:28" x14ac:dyDescent="0.2">
      <c r="B23" s="1" t="s">
        <v>74</v>
      </c>
      <c r="F23" s="31">
        <f t="shared" ref="F23" si="48">F11/F4</f>
        <v>-0.21530381494062717</v>
      </c>
      <c r="J23" s="31">
        <f t="shared" ref="J23" si="49">J11/J4</f>
        <v>-0.28318902011931496</v>
      </c>
      <c r="M23" s="31">
        <f t="shared" ref="M23" si="50">M11/M4</f>
        <v>-0.25062002058178134</v>
      </c>
      <c r="N23" s="31">
        <f t="shared" ref="N23:O23" si="51">N11/N4</f>
        <v>-0.33806674086372651</v>
      </c>
      <c r="O23" s="31">
        <f t="shared" si="51"/>
        <v>-0.33447968433256259</v>
      </c>
      <c r="P23" s="31">
        <f>P11/P4</f>
        <v>-0.30238395290396158</v>
      </c>
      <c r="Q23" s="31">
        <f t="shared" ref="Q23" si="52">Q11/Q4</f>
        <v>-0.3139050712263029</v>
      </c>
      <c r="R23" s="31">
        <f t="shared" ref="R23:S23" si="53">R11/R4</f>
        <v>-0.33655060136886167</v>
      </c>
      <c r="S23" s="31">
        <f t="shared" si="53"/>
        <v>-0.24882020373262284</v>
      </c>
      <c r="T23" s="31">
        <f>T11/T4</f>
        <v>-0.33066696065315881</v>
      </c>
      <c r="Y23" s="31">
        <f t="shared" ref="Y23:AA23" si="54">Y11/Y4</f>
        <v>-0.17726634331538135</v>
      </c>
      <c r="Z23" s="31">
        <f t="shared" si="54"/>
        <v>-0.32595454433267396</v>
      </c>
      <c r="AA23" s="31">
        <f t="shared" si="54"/>
        <v>-0.27977506788604217</v>
      </c>
      <c r="AB23" s="31">
        <f>AB11/AB4</f>
        <v>-0.32218010942914083</v>
      </c>
    </row>
    <row r="24" spans="2:28" x14ac:dyDescent="0.2">
      <c r="B24" s="1" t="s">
        <v>75</v>
      </c>
      <c r="F24" s="31">
        <f t="shared" ref="F24" si="55">F15/F4</f>
        <v>-0.23082495521336066</v>
      </c>
      <c r="J24" s="31">
        <f t="shared" ref="J24" si="56">J15/J4</f>
        <v>-0.27246515952950268</v>
      </c>
      <c r="M24" s="31">
        <f t="shared" ref="M24" si="57">M15/M4</f>
        <v>-0.26098680935511165</v>
      </c>
      <c r="N24" s="31">
        <f t="shared" ref="N24:O24" si="58">N15/N4</f>
        <v>-0.3272291047090804</v>
      </c>
      <c r="O24" s="31">
        <f t="shared" si="58"/>
        <v>-0.35007830667742379</v>
      </c>
      <c r="P24" s="31">
        <f>P15/P4</f>
        <v>-0.34062257542257712</v>
      </c>
      <c r="Q24" s="31">
        <f t="shared" ref="Q24" si="59">Q15/Q4</f>
        <v>-0.30277798793800387</v>
      </c>
      <c r="R24" s="31">
        <f t="shared" ref="R24:S24" si="60">R15/R4</f>
        <v>-0.34577048308857727</v>
      </c>
      <c r="S24" s="31">
        <f t="shared" si="60"/>
        <v>-0.25318296523842099</v>
      </c>
      <c r="T24" s="31">
        <f>T15/T4</f>
        <v>-0.34215045465435023</v>
      </c>
      <c r="Y24" s="31">
        <f t="shared" ref="Y24:AA24" si="61">Y15/Y4</f>
        <v>-0.18759450948902193</v>
      </c>
      <c r="Z24" s="31">
        <f t="shared" si="61"/>
        <v>-0.27066695578896882</v>
      </c>
      <c r="AA24" s="31">
        <f t="shared" si="61"/>
        <v>-0.27868412329376707</v>
      </c>
      <c r="AB24" s="31">
        <f>AB15/AB4</f>
        <v>-0.33425538885207784</v>
      </c>
    </row>
    <row r="25" spans="2:28" x14ac:dyDescent="0.2">
      <c r="B25" s="1" t="s">
        <v>68</v>
      </c>
      <c r="F25" s="31">
        <f t="shared" ref="F25" si="62">F14/F13</f>
        <v>-8.9862638538234403E-3</v>
      </c>
      <c r="J25" s="31">
        <f t="shared" ref="J25" si="63">J14/J13</f>
        <v>-1.297549696377861E-2</v>
      </c>
      <c r="M25" s="31">
        <f t="shared" ref="M25" si="64">M14/M13</f>
        <v>-5.5734264531333323E-3</v>
      </c>
      <c r="N25" s="31">
        <f t="shared" ref="N25:O25" si="65">N14/N13</f>
        <v>7.891452723696446E-2</v>
      </c>
      <c r="O25" s="31">
        <f t="shared" si="65"/>
        <v>-4.3276992200416255E-3</v>
      </c>
      <c r="P25" s="31">
        <f>P14/P13</f>
        <v>-5.6760251934306425E-3</v>
      </c>
      <c r="Q25" s="31">
        <f t="shared" ref="Q25" si="66">Q14/Q13</f>
        <v>6.2140627223194043E-2</v>
      </c>
      <c r="R25" s="31">
        <f t="shared" ref="R25:S25" si="67">R14/R13</f>
        <v>-5.6738176095419536E-3</v>
      </c>
      <c r="S25" s="31">
        <f t="shared" si="67"/>
        <v>1.2731362897298265E-2</v>
      </c>
      <c r="T25" s="31">
        <f>T14/T13</f>
        <v>-8.1018193175607101E-3</v>
      </c>
      <c r="Y25" s="31">
        <f t="shared" ref="Y25:AA25" si="68">Y14/Y13</f>
        <v>-6.5286650489443532E-3</v>
      </c>
      <c r="Z25" s="31">
        <f t="shared" si="68"/>
        <v>0.15226549903924733</v>
      </c>
      <c r="AA25" s="31">
        <f t="shared" si="68"/>
        <v>2.6658023178821082E-2</v>
      </c>
      <c r="AB25" s="31">
        <f>AB14/AB13</f>
        <v>1.1477434857309956E-2</v>
      </c>
    </row>
    <row r="27" spans="2:28" x14ac:dyDescent="0.2">
      <c r="B27" s="1" t="s">
        <v>77</v>
      </c>
      <c r="J27" s="31">
        <f t="shared" ref="J27" si="69">J7/F7-1</f>
        <v>1.1350738897174177</v>
      </c>
      <c r="N27" s="31">
        <f t="shared" ref="N27" si="70">N7/J7-1</f>
        <v>0.44105373925033553</v>
      </c>
      <c r="Q27" s="31">
        <f t="shared" ref="Q27" si="71">Q7/M7-1</f>
        <v>0.5359453209612739</v>
      </c>
      <c r="R27" s="31">
        <f t="shared" ref="R27" si="72">R7/N7-1</f>
        <v>0.40535453492471163</v>
      </c>
      <c r="S27" s="31">
        <f>S7/O7-1</f>
        <v>0.37649313501144155</v>
      </c>
      <c r="T27" s="31">
        <f>T7/P7-1</f>
        <v>0.54259157105030908</v>
      </c>
      <c r="Y27" s="45" t="s">
        <v>1715</v>
      </c>
      <c r="Z27" s="31">
        <f t="shared" ref="Z27:AB27" si="73">Z7/Y7-1</f>
        <v>1.283844349257111</v>
      </c>
      <c r="AA27" s="31">
        <f t="shared" si="73"/>
        <v>0.35566940501590616</v>
      </c>
      <c r="AB27" s="31">
        <f>AB7/AA7-1</f>
        <v>0.48755437773773536</v>
      </c>
    </row>
    <row r="28" spans="2:28" s="35" customFormat="1" x14ac:dyDescent="0.2">
      <c r="B28" s="35" t="s">
        <v>78</v>
      </c>
      <c r="N28" s="42">
        <f t="shared" ref="N28:O28" si="74">N7/M7-1</f>
        <v>0.16248573017592149</v>
      </c>
      <c r="O28" s="42">
        <f t="shared" si="74"/>
        <v>0.10036762854409043</v>
      </c>
      <c r="P28" s="42">
        <f>P7/O7-1</f>
        <v>3.7070938215102878E-2</v>
      </c>
      <c r="Q28" s="42">
        <f t="shared" ref="Q28:S28" si="75">Q7/P7-1</f>
        <v>0.15782215357458074</v>
      </c>
      <c r="R28" s="42">
        <f t="shared" si="75"/>
        <v>6.3647624946400638E-2</v>
      </c>
      <c r="S28" s="42">
        <f t="shared" si="75"/>
        <v>7.7769665261658405E-2</v>
      </c>
      <c r="T28" s="42">
        <f>T7/S7-1</f>
        <v>0.16221203519373617</v>
      </c>
      <c r="Y28" s="45" t="s">
        <v>1715</v>
      </c>
      <c r="Z28" s="45" t="s">
        <v>1715</v>
      </c>
      <c r="AA28" s="45" t="s">
        <v>1715</v>
      </c>
      <c r="AB28" s="45" t="s">
        <v>1715</v>
      </c>
    </row>
    <row r="30" spans="2:28" x14ac:dyDescent="0.2">
      <c r="B30" s="34" t="s">
        <v>1709</v>
      </c>
    </row>
    <row r="31" spans="2:28" x14ac:dyDescent="0.2">
      <c r="B31" s="1" t="s">
        <v>1710</v>
      </c>
      <c r="F31" s="40">
        <v>64286</v>
      </c>
      <c r="J31" s="40">
        <v>179000</v>
      </c>
      <c r="M31" s="40">
        <v>208000</v>
      </c>
      <c r="N31" s="40">
        <v>221000</v>
      </c>
      <c r="O31" s="40">
        <v>235000</v>
      </c>
      <c r="P31" s="40">
        <v>240000</v>
      </c>
      <c r="Q31" s="40">
        <v>250000</v>
      </c>
      <c r="R31" s="40">
        <v>256000</v>
      </c>
      <c r="S31" s="40">
        <v>268000</v>
      </c>
      <c r="T31" s="40">
        <v>275000</v>
      </c>
      <c r="Y31" s="40">
        <f>F31</f>
        <v>64286</v>
      </c>
      <c r="Z31" s="40">
        <f>J31</f>
        <v>179000</v>
      </c>
      <c r="AA31" s="40">
        <f>N31</f>
        <v>221000</v>
      </c>
      <c r="AB31" s="40">
        <f>R31</f>
        <v>256000</v>
      </c>
    </row>
    <row r="32" spans="2:28" s="35" customFormat="1" x14ac:dyDescent="0.2">
      <c r="B32" s="39" t="s">
        <v>1714</v>
      </c>
      <c r="J32" s="42">
        <f t="shared" ref="J32" si="76">J31/F31-1</f>
        <v>1.7844320691908035</v>
      </c>
      <c r="N32" s="42">
        <f t="shared" ref="N32" si="77">N31/J31-1</f>
        <v>0.23463687150837997</v>
      </c>
      <c r="P32" s="41"/>
      <c r="Q32" s="42">
        <f t="shared" ref="Q32" si="78">Q31/M31-1</f>
        <v>0.20192307692307687</v>
      </c>
      <c r="R32" s="42">
        <f>R31/N31-1</f>
        <v>0.158371040723982</v>
      </c>
      <c r="S32" s="42">
        <f>S31/O31-1</f>
        <v>0.14042553191489371</v>
      </c>
      <c r="T32" s="42">
        <f>T31/P31-1</f>
        <v>0.14583333333333326</v>
      </c>
      <c r="Z32" s="42">
        <f t="shared" ref="Z32:AA32" si="79">Z31/Y31-1</f>
        <v>1.7844320691908035</v>
      </c>
      <c r="AA32" s="42">
        <f t="shared" si="79"/>
        <v>0.23463687150837997</v>
      </c>
      <c r="AB32" s="42">
        <f>AB31/AA31-1</f>
        <v>0.158371040723982</v>
      </c>
    </row>
    <row r="33" spans="2:28" s="35" customFormat="1" x14ac:dyDescent="0.2">
      <c r="B33" s="39" t="s">
        <v>1713</v>
      </c>
      <c r="N33" s="42">
        <f t="shared" ref="N33:Q33" si="80">N31/M31-1</f>
        <v>6.25E-2</v>
      </c>
      <c r="O33" s="42">
        <f t="shared" si="80"/>
        <v>6.3348416289592757E-2</v>
      </c>
      <c r="P33" s="42">
        <f t="shared" si="80"/>
        <v>2.1276595744680771E-2</v>
      </c>
      <c r="Q33" s="42">
        <f t="shared" si="80"/>
        <v>4.1666666666666741E-2</v>
      </c>
      <c r="R33" s="42">
        <f t="shared" ref="R33:S33" si="81">R31/Q31-1</f>
        <v>2.4000000000000021E-2</v>
      </c>
      <c r="S33" s="42">
        <f t="shared" si="81"/>
        <v>4.6875E-2</v>
      </c>
      <c r="T33" s="42">
        <f>T31/S31-1</f>
        <v>2.6119402985074647E-2</v>
      </c>
      <c r="Y33" s="45" t="s">
        <v>1715</v>
      </c>
      <c r="Z33" s="45" t="s">
        <v>1715</v>
      </c>
      <c r="AA33" s="45" t="s">
        <v>1715</v>
      </c>
      <c r="AB33" s="45" t="s">
        <v>1715</v>
      </c>
    </row>
    <row r="34" spans="2:28" x14ac:dyDescent="0.2">
      <c r="B34" s="1" t="s">
        <v>1711</v>
      </c>
      <c r="F34" s="40">
        <v>1440</v>
      </c>
      <c r="G34" s="40"/>
      <c r="H34" s="40"/>
      <c r="I34" s="40"/>
      <c r="J34" s="40">
        <v>2905</v>
      </c>
      <c r="N34" s="40">
        <v>4629</v>
      </c>
      <c r="Q34" s="40">
        <v>7381</v>
      </c>
      <c r="R34" s="40">
        <v>7867</v>
      </c>
      <c r="S34" s="40">
        <v>8199</v>
      </c>
      <c r="T34" s="40">
        <v>8510</v>
      </c>
      <c r="V34" s="30"/>
      <c r="Y34" s="40">
        <v>1440</v>
      </c>
      <c r="Z34" s="40">
        <v>2905</v>
      </c>
      <c r="AA34" s="40">
        <v>4629</v>
      </c>
      <c r="AB34" s="40">
        <f>R34</f>
        <v>7867</v>
      </c>
    </row>
    <row r="35" spans="2:28" s="35" customFormat="1" x14ac:dyDescent="0.2">
      <c r="B35" s="39" t="s">
        <v>1712</v>
      </c>
      <c r="F35" s="43">
        <f>F4/F34</f>
        <v>0.14187638888888887</v>
      </c>
      <c r="J35" s="43">
        <f>J4/J34</f>
        <v>0.11401858864027538</v>
      </c>
      <c r="N35" s="43">
        <f>N4/N34</f>
        <v>0.11840354288183194</v>
      </c>
      <c r="P35" s="43"/>
      <c r="Q35" s="43">
        <f>Q4/Q34</f>
        <v>0.10028126270153097</v>
      </c>
      <c r="R35" s="43">
        <f>R4/R34</f>
        <v>0.10712393542646498</v>
      </c>
      <c r="S35" s="43">
        <f>S4/S34</f>
        <v>0.10676460543968777</v>
      </c>
      <c r="T35" s="43">
        <f>T4/T34</f>
        <v>0.1108524089306698</v>
      </c>
      <c r="Y35" s="43">
        <f t="shared" ref="Y35:Z35" si="82">Y4/Y34</f>
        <v>0.45143541666666664</v>
      </c>
      <c r="Z35" s="43">
        <f t="shared" si="82"/>
        <v>0.39052254733218589</v>
      </c>
      <c r="AA35" s="43">
        <f>AA4/AA34</f>
        <v>0.38059537697126811</v>
      </c>
      <c r="AB35" s="43">
        <f>AB4/AB34</f>
        <v>0.36123541375365448</v>
      </c>
    </row>
    <row r="39" spans="2:28" x14ac:dyDescent="0.2">
      <c r="B39" s="34" t="s">
        <v>79</v>
      </c>
    </row>
    <row r="40" spans="2:28" s="2" customFormat="1" x14ac:dyDescent="0.2">
      <c r="B40" s="2" t="s">
        <v>6</v>
      </c>
      <c r="F40" s="29">
        <v>487.21499999999997</v>
      </c>
      <c r="G40" s="29"/>
      <c r="H40" s="29"/>
      <c r="I40" s="29"/>
      <c r="J40" s="29">
        <v>253.66</v>
      </c>
      <c r="N40" s="29">
        <v>933.88499999999999</v>
      </c>
      <c r="Q40" s="29">
        <v>1497.498</v>
      </c>
      <c r="R40" s="29">
        <v>1479.452</v>
      </c>
      <c r="S40" s="29">
        <v>1617.0219999999999</v>
      </c>
      <c r="T40" s="29">
        <v>798.625</v>
      </c>
      <c r="Y40" s="29">
        <f>F40</f>
        <v>487.21499999999997</v>
      </c>
      <c r="Z40" s="29">
        <f>J40</f>
        <v>253.66</v>
      </c>
      <c r="AA40" s="29">
        <f>N40</f>
        <v>933.88499999999999</v>
      </c>
      <c r="AB40" s="29">
        <f>R40</f>
        <v>1479.452</v>
      </c>
    </row>
    <row r="41" spans="2:28" s="2" customFormat="1" x14ac:dyDescent="0.2">
      <c r="B41" s="2" t="s">
        <v>80</v>
      </c>
      <c r="F41" s="29">
        <v>261.12799999999999</v>
      </c>
      <c r="G41" s="29"/>
      <c r="H41" s="29"/>
      <c r="I41" s="29"/>
      <c r="J41" s="29">
        <v>1559.0329999999999</v>
      </c>
      <c r="N41" s="29">
        <v>2105.9059999999999</v>
      </c>
      <c r="Q41" s="29">
        <v>3896.7539999999999</v>
      </c>
      <c r="R41" s="29">
        <v>3878.43</v>
      </c>
      <c r="S41" s="29">
        <v>3606.29</v>
      </c>
      <c r="T41" s="29">
        <v>3593.6590000000001</v>
      </c>
      <c r="Y41" s="29">
        <f t="shared" ref="Y41" si="83">F41</f>
        <v>261.12799999999999</v>
      </c>
      <c r="Z41" s="29">
        <f t="shared" ref="Z41" si="84">J41</f>
        <v>1559.0329999999999</v>
      </c>
      <c r="AA41" s="29">
        <f t="shared" ref="AA41" si="85">N41</f>
        <v>2105.9059999999999</v>
      </c>
      <c r="AB41" s="29">
        <f>R41</f>
        <v>3878.43</v>
      </c>
    </row>
    <row r="42" spans="2:28" x14ac:dyDescent="0.2">
      <c r="B42" s="1" t="s">
        <v>81</v>
      </c>
      <c r="F42" s="30">
        <v>97.712000000000003</v>
      </c>
      <c r="G42" s="30"/>
      <c r="H42" s="30"/>
      <c r="I42" s="30"/>
      <c r="J42" s="30">
        <v>154.06700000000001</v>
      </c>
      <c r="N42" s="30">
        <v>251.167</v>
      </c>
      <c r="Q42" s="30">
        <v>345.79300000000001</v>
      </c>
      <c r="R42" s="30">
        <v>388.21499999999997</v>
      </c>
      <c r="S42" s="30">
        <v>406.73599999999999</v>
      </c>
      <c r="T42" s="30">
        <v>471.91500000000002</v>
      </c>
      <c r="Y42" s="30">
        <f>F42</f>
        <v>97.712000000000003</v>
      </c>
      <c r="Z42" s="30">
        <f>J42</f>
        <v>154.06700000000001</v>
      </c>
      <c r="AA42" s="30">
        <f>N42</f>
        <v>251.167</v>
      </c>
      <c r="AB42" s="30">
        <f>R42</f>
        <v>388.21499999999997</v>
      </c>
    </row>
    <row r="43" spans="2:28" x14ac:dyDescent="0.2">
      <c r="B43" s="1" t="s">
        <v>82</v>
      </c>
      <c r="F43" s="30">
        <v>26.893000000000001</v>
      </c>
      <c r="G43" s="30"/>
      <c r="H43" s="30"/>
      <c r="I43" s="30"/>
      <c r="J43" s="30">
        <v>54.570999999999998</v>
      </c>
      <c r="N43" s="30">
        <v>81.376999999999995</v>
      </c>
      <c r="Q43" s="30">
        <v>165.76</v>
      </c>
      <c r="R43" s="30">
        <v>186.131</v>
      </c>
      <c r="S43" s="30">
        <v>201.142</v>
      </c>
      <c r="T43" s="30">
        <v>240.19200000000001</v>
      </c>
      <c r="Y43" s="30">
        <f t="shared" ref="Y43" si="86">F43</f>
        <v>26.893000000000001</v>
      </c>
      <c r="Z43" s="30">
        <f t="shared" ref="Z43" si="87">J43</f>
        <v>54.570999999999998</v>
      </c>
      <c r="AA43" s="30">
        <f t="shared" ref="AA43" si="88">N43</f>
        <v>81.376999999999995</v>
      </c>
      <c r="AB43" s="30">
        <f t="shared" ref="AB43" si="89">R43</f>
        <v>186.131</v>
      </c>
    </row>
    <row r="44" spans="2:28" x14ac:dyDescent="0.2">
      <c r="B44" s="1" t="s">
        <v>83</v>
      </c>
      <c r="F44" s="30">
        <f>SUM(F40:F43)</f>
        <v>872.94799999999998</v>
      </c>
      <c r="G44" s="30"/>
      <c r="H44" s="30"/>
      <c r="I44" s="30"/>
      <c r="J44" s="30">
        <f>SUM(J40:J43)</f>
        <v>2021.3309999999999</v>
      </c>
      <c r="N44" s="30">
        <f>SUM(N40:N43)</f>
        <v>3372.335</v>
      </c>
      <c r="Q44" s="30">
        <f>SUM(Q40:Q43)</f>
        <v>5905.8050000000003</v>
      </c>
      <c r="R44" s="30">
        <f>SUM(R40:R43)</f>
        <v>5932.2280000000001</v>
      </c>
      <c r="S44" s="30">
        <f>SUM(S40:S43)</f>
        <v>5831.19</v>
      </c>
      <c r="T44" s="30">
        <f>SUM(T40:T43)</f>
        <v>5104.3909999999996</v>
      </c>
      <c r="Y44" s="30">
        <f t="shared" ref="Y44:AB44" si="90">SUM(Y40:Y43)</f>
        <v>872.94799999999998</v>
      </c>
      <c r="Z44" s="30">
        <f t="shared" si="90"/>
        <v>2021.3309999999999</v>
      </c>
      <c r="AA44" s="30">
        <f t="shared" si="90"/>
        <v>3372.335</v>
      </c>
      <c r="AB44" s="30">
        <f t="shared" si="90"/>
        <v>5932.2280000000001</v>
      </c>
    </row>
    <row r="45" spans="2:28" x14ac:dyDescent="0.2">
      <c r="B45" s="1" t="s">
        <v>84</v>
      </c>
      <c r="F45" s="30">
        <v>63.533999999999999</v>
      </c>
      <c r="G45" s="30"/>
      <c r="H45" s="30"/>
      <c r="I45" s="30"/>
      <c r="J45" s="30">
        <v>141.256</v>
      </c>
      <c r="N45" s="30">
        <v>183.239</v>
      </c>
      <c r="Q45" s="30">
        <v>237.24100000000001</v>
      </c>
      <c r="R45" s="30">
        <v>255.316</v>
      </c>
      <c r="S45" s="30">
        <v>259.00299999999999</v>
      </c>
      <c r="T45" s="30">
        <v>264.767</v>
      </c>
      <c r="Y45" s="30">
        <f t="shared" ref="Y45:Y49" si="91">F45</f>
        <v>63.533999999999999</v>
      </c>
      <c r="Z45" s="30">
        <f>J45</f>
        <v>141.256</v>
      </c>
      <c r="AA45" s="30">
        <f t="shared" ref="AA45:AA49" si="92">N45</f>
        <v>183.239</v>
      </c>
      <c r="AB45" s="30">
        <f t="shared" ref="AB45:AB49" si="93">R45</f>
        <v>255.316</v>
      </c>
    </row>
    <row r="46" spans="2:28" x14ac:dyDescent="0.2">
      <c r="B46" s="1" t="s">
        <v>85</v>
      </c>
      <c r="F46" s="30">
        <v>0</v>
      </c>
      <c r="G46" s="30"/>
      <c r="H46" s="30"/>
      <c r="I46" s="30"/>
      <c r="J46" s="30">
        <v>156.74100000000001</v>
      </c>
      <c r="N46" s="30">
        <v>258.61</v>
      </c>
      <c r="Q46" s="30">
        <v>248.58199999999999</v>
      </c>
      <c r="R46" s="30">
        <v>234.584</v>
      </c>
      <c r="S46" s="30">
        <v>225.95099999999999</v>
      </c>
      <c r="T46" s="30">
        <v>213.464</v>
      </c>
      <c r="Y46" s="30">
        <f t="shared" si="91"/>
        <v>0</v>
      </c>
      <c r="Z46" s="30">
        <f>J45</f>
        <v>141.256</v>
      </c>
      <c r="AA46" s="30">
        <f t="shared" si="92"/>
        <v>258.61</v>
      </c>
      <c r="AB46" s="30">
        <f t="shared" si="93"/>
        <v>234.584</v>
      </c>
    </row>
    <row r="47" spans="2:28" x14ac:dyDescent="0.2">
      <c r="B47" s="1" t="s">
        <v>86</v>
      </c>
      <c r="F47" s="30">
        <v>18.119</v>
      </c>
      <c r="G47" s="30"/>
      <c r="H47" s="30"/>
      <c r="I47" s="30"/>
      <c r="J47" s="30">
        <v>7.4999999999999997E-2</v>
      </c>
      <c r="N47" s="30">
        <v>0</v>
      </c>
      <c r="Q47" s="30">
        <v>0</v>
      </c>
      <c r="R47" s="30">
        <v>0</v>
      </c>
      <c r="S47" s="30">
        <v>0</v>
      </c>
      <c r="T47" s="30">
        <v>750</v>
      </c>
      <c r="Y47" s="30">
        <f t="shared" si="91"/>
        <v>18.119</v>
      </c>
      <c r="Z47" s="30">
        <f>J47</f>
        <v>7.4999999999999997E-2</v>
      </c>
      <c r="AA47" s="30">
        <f t="shared" si="92"/>
        <v>0</v>
      </c>
      <c r="AB47" s="30">
        <f t="shared" si="93"/>
        <v>0</v>
      </c>
    </row>
    <row r="48" spans="2:28" x14ac:dyDescent="0.2">
      <c r="B48" s="1" t="s">
        <v>87</v>
      </c>
      <c r="F48" s="30">
        <f>27.558+38.165</f>
        <v>65.722999999999999</v>
      </c>
      <c r="G48" s="30"/>
      <c r="H48" s="30"/>
      <c r="I48" s="30"/>
      <c r="J48" s="30">
        <f>480.849+2296.784</f>
        <v>2777.6330000000003</v>
      </c>
      <c r="N48" s="30">
        <f>966.573+4595.394</f>
        <v>5561.9670000000006</v>
      </c>
      <c r="Q48" s="30">
        <f>1102.599+5263.051</f>
        <v>6365.6500000000005</v>
      </c>
      <c r="R48" s="30">
        <f>1050.012+5263.166</f>
        <v>6313.1779999999999</v>
      </c>
      <c r="S48" s="30">
        <f>1006.692+5286.683</f>
        <v>6293.375</v>
      </c>
      <c r="T48" s="30">
        <f>953.522+5285.563</f>
        <v>6239.085</v>
      </c>
      <c r="Y48" s="30">
        <f t="shared" si="91"/>
        <v>65.722999999999999</v>
      </c>
      <c r="Z48" s="30">
        <f t="shared" ref="Z45:Z49" si="94">J48</f>
        <v>2777.6330000000003</v>
      </c>
      <c r="AA48" s="30">
        <f t="shared" si="92"/>
        <v>5561.9670000000006</v>
      </c>
      <c r="AB48" s="30">
        <f t="shared" si="93"/>
        <v>6313.1779999999999</v>
      </c>
    </row>
    <row r="49" spans="2:28" x14ac:dyDescent="0.2">
      <c r="B49" s="1" t="s">
        <v>88</v>
      </c>
      <c r="F49" s="30">
        <v>8.3859999999999992</v>
      </c>
      <c r="G49" s="30"/>
      <c r="H49" s="30"/>
      <c r="I49" s="30"/>
      <c r="J49" s="30">
        <v>33.479999999999997</v>
      </c>
      <c r="N49" s="30">
        <v>111.282</v>
      </c>
      <c r="Q49" s="30">
        <v>219.56899999999999</v>
      </c>
      <c r="R49" s="30">
        <v>263.29199999999997</v>
      </c>
      <c r="S49" s="30">
        <v>281.28300000000002</v>
      </c>
      <c r="T49" s="30">
        <v>297.52199999999999</v>
      </c>
      <c r="Y49" s="30">
        <f t="shared" si="91"/>
        <v>8.3859999999999992</v>
      </c>
      <c r="Z49" s="30">
        <f t="shared" si="94"/>
        <v>33.479999999999997</v>
      </c>
      <c r="AA49" s="30">
        <f t="shared" si="92"/>
        <v>111.282</v>
      </c>
      <c r="AB49" s="30">
        <f t="shared" si="93"/>
        <v>263.29199999999997</v>
      </c>
    </row>
    <row r="50" spans="2:28" x14ac:dyDescent="0.2">
      <c r="B50" s="1" t="s">
        <v>89</v>
      </c>
      <c r="F50" s="30">
        <f>F44+SUM(F45:F49)</f>
        <v>1028.71</v>
      </c>
      <c r="G50" s="30"/>
      <c r="H50" s="30"/>
      <c r="I50" s="30"/>
      <c r="J50" s="30">
        <f>J44+SUM(J45:J49)</f>
        <v>5130.5160000000005</v>
      </c>
      <c r="N50" s="30">
        <f>N44+SUM(N45:N49)</f>
        <v>9487.4330000000009</v>
      </c>
      <c r="Q50" s="30">
        <f>Q44+SUM(Q45:Q49)</f>
        <v>12976.847000000002</v>
      </c>
      <c r="R50" s="30">
        <f>R44+SUM(R45:R49)</f>
        <v>12998.598</v>
      </c>
      <c r="S50" s="30">
        <f>S44+SUM(S45:S49)</f>
        <v>12890.802</v>
      </c>
      <c r="T50" s="30">
        <f>T44+SUM(T45:T49)</f>
        <v>12869.228999999999</v>
      </c>
      <c r="Y50" s="30">
        <f t="shared" ref="Y50:AB50" si="95">Y44+SUM(Y45:Y49)</f>
        <v>1028.71</v>
      </c>
      <c r="Z50" s="30">
        <f t="shared" si="95"/>
        <v>5115.0309999999999</v>
      </c>
      <c r="AA50" s="30">
        <f t="shared" si="95"/>
        <v>9487.4330000000009</v>
      </c>
      <c r="AB50" s="30">
        <f t="shared" si="95"/>
        <v>12998.598</v>
      </c>
    </row>
    <row r="51" spans="2:28" x14ac:dyDescent="0.2">
      <c r="N51" s="30"/>
      <c r="Q51" s="30"/>
      <c r="S51" s="30"/>
      <c r="T51" s="30"/>
      <c r="Y51" s="30"/>
      <c r="Z51" s="30"/>
    </row>
    <row r="52" spans="2:28" x14ac:dyDescent="0.2">
      <c r="B52" s="1" t="s">
        <v>90</v>
      </c>
      <c r="F52" s="30">
        <v>18.495000000000001</v>
      </c>
      <c r="J52" s="30">
        <v>39.098999999999997</v>
      </c>
      <c r="N52" s="30">
        <v>60.042000000000002</v>
      </c>
      <c r="Q52" s="30">
        <v>76.293000000000006</v>
      </c>
      <c r="R52" s="30">
        <v>93.332999999999998</v>
      </c>
      <c r="S52" s="30">
        <v>93.388999999999996</v>
      </c>
      <c r="T52" s="30">
        <v>102.039</v>
      </c>
      <c r="Y52" s="30">
        <f t="shared" ref="Y52:Y55" si="96">F52</f>
        <v>18.495000000000001</v>
      </c>
      <c r="Z52" s="30">
        <f t="shared" ref="Z52:Z55" si="97">J52</f>
        <v>39.098999999999997</v>
      </c>
      <c r="AA52" s="30">
        <f t="shared" ref="Y52:AB58" si="98">N52</f>
        <v>60.042000000000002</v>
      </c>
      <c r="AB52" s="30">
        <f t="shared" ref="AB52:AB55" si="99">R52</f>
        <v>93.332999999999998</v>
      </c>
    </row>
    <row r="53" spans="2:28" x14ac:dyDescent="0.2">
      <c r="B53" s="1" t="s">
        <v>91</v>
      </c>
      <c r="F53" s="30">
        <v>96.343000000000004</v>
      </c>
      <c r="J53" s="30">
        <v>147.68100000000001</v>
      </c>
      <c r="N53" s="30">
        <v>252.89500000000001</v>
      </c>
      <c r="Q53" s="30">
        <v>368.863</v>
      </c>
      <c r="R53" s="30">
        <v>417.50299999999999</v>
      </c>
      <c r="S53" s="30">
        <v>433.66800000000001</v>
      </c>
      <c r="T53" s="30">
        <v>504.81</v>
      </c>
      <c r="Y53" s="30">
        <f t="shared" si="96"/>
        <v>96.343000000000004</v>
      </c>
      <c r="Z53" s="30">
        <f t="shared" si="97"/>
        <v>147.68100000000001</v>
      </c>
      <c r="AA53" s="30">
        <f t="shared" si="98"/>
        <v>252.89500000000001</v>
      </c>
      <c r="AB53" s="30">
        <f t="shared" si="99"/>
        <v>417.50299999999999</v>
      </c>
    </row>
    <row r="54" spans="2:28" x14ac:dyDescent="0.2">
      <c r="B54" s="1" t="s">
        <v>92</v>
      </c>
      <c r="F54" s="30">
        <v>22.972000000000001</v>
      </c>
      <c r="J54" s="30">
        <v>26.361999999999998</v>
      </c>
      <c r="N54" s="30">
        <v>87.031000000000006</v>
      </c>
      <c r="Q54" s="30">
        <v>121.337</v>
      </c>
      <c r="R54" s="30">
        <v>140.38900000000001</v>
      </c>
      <c r="S54" s="30">
        <v>139.67099999999999</v>
      </c>
      <c r="T54" s="30">
        <v>137.72800000000001</v>
      </c>
      <c r="Y54" s="30">
        <f t="shared" si="96"/>
        <v>22.972000000000001</v>
      </c>
      <c r="Z54" s="30">
        <f t="shared" si="97"/>
        <v>26.361999999999998</v>
      </c>
      <c r="AA54" s="30">
        <f t="shared" si="98"/>
        <v>87.031000000000006</v>
      </c>
      <c r="AB54" s="30">
        <f t="shared" si="99"/>
        <v>140.38900000000001</v>
      </c>
    </row>
    <row r="55" spans="2:28" x14ac:dyDescent="0.2">
      <c r="B55" s="1" t="s">
        <v>93</v>
      </c>
      <c r="F55" s="30">
        <v>0</v>
      </c>
      <c r="J55" s="30">
        <v>27.155999999999999</v>
      </c>
      <c r="N55" s="30">
        <v>48.338000000000001</v>
      </c>
      <c r="Q55" s="30">
        <v>50.76</v>
      </c>
      <c r="R55" s="30">
        <v>52.325000000000003</v>
      </c>
      <c r="S55" s="30">
        <v>53.094000000000001</v>
      </c>
      <c r="T55" s="30">
        <v>50.743000000000002</v>
      </c>
      <c r="Y55" s="30">
        <f t="shared" si="96"/>
        <v>0</v>
      </c>
      <c r="Z55" s="30">
        <f t="shared" si="97"/>
        <v>27.155999999999999</v>
      </c>
      <c r="AA55" s="30">
        <f t="shared" si="98"/>
        <v>48.338000000000001</v>
      </c>
      <c r="AB55" s="30">
        <f t="shared" si="99"/>
        <v>52.325000000000003</v>
      </c>
    </row>
    <row r="56" spans="2:28" x14ac:dyDescent="0.2">
      <c r="B56" s="1" t="s">
        <v>95</v>
      </c>
      <c r="F56" s="30">
        <v>0</v>
      </c>
      <c r="J56" s="30">
        <v>6.9240000000000004</v>
      </c>
      <c r="N56" s="30">
        <v>0</v>
      </c>
      <c r="Q56" s="30">
        <v>0</v>
      </c>
      <c r="R56" s="30">
        <v>0</v>
      </c>
      <c r="S56" s="30">
        <v>0</v>
      </c>
      <c r="T56" s="30">
        <v>0</v>
      </c>
      <c r="Y56" s="30">
        <f>F56</f>
        <v>0</v>
      </c>
      <c r="Z56" s="30">
        <f>J56</f>
        <v>6.9240000000000004</v>
      </c>
      <c r="AA56" s="30">
        <f t="shared" si="98"/>
        <v>0</v>
      </c>
      <c r="AB56" s="30">
        <f>R56</f>
        <v>0</v>
      </c>
    </row>
    <row r="57" spans="2:28" x14ac:dyDescent="0.2">
      <c r="B57" s="1" t="s">
        <v>94</v>
      </c>
      <c r="F57" s="30">
        <f>SUM(F52:F56)</f>
        <v>137.81</v>
      </c>
      <c r="J57" s="30">
        <f>SUM(J52:J56)</f>
        <v>247.22200000000001</v>
      </c>
      <c r="N57" s="30">
        <f>SUM(N52:N56)</f>
        <v>448.30600000000004</v>
      </c>
      <c r="Q57" s="30">
        <f t="shared" ref="Q57:S57" si="100">SUM(Q52:Q56)</f>
        <v>617.25300000000004</v>
      </c>
      <c r="R57" s="30">
        <f t="shared" si="100"/>
        <v>703.55000000000007</v>
      </c>
      <c r="S57" s="30">
        <f t="shared" si="100"/>
        <v>719.82200000000012</v>
      </c>
      <c r="T57" s="30">
        <f>SUM(T52:T56)</f>
        <v>795.32</v>
      </c>
      <c r="Y57" s="30">
        <f>SUM(Y52:Y56)</f>
        <v>137.81</v>
      </c>
      <c r="Z57" s="30">
        <f>SUM(Z52:Z56)</f>
        <v>247.22200000000001</v>
      </c>
      <c r="AA57" s="30">
        <f>SUM(AA52:AA56)</f>
        <v>448.30600000000004</v>
      </c>
      <c r="AB57" s="30">
        <f>SUM(AB52:AB56)</f>
        <v>703.55000000000007</v>
      </c>
    </row>
    <row r="58" spans="2:28" x14ac:dyDescent="0.2">
      <c r="B58" s="1" t="s">
        <v>93</v>
      </c>
      <c r="F58" s="30">
        <v>0</v>
      </c>
      <c r="J58" s="30">
        <v>139.19999999999999</v>
      </c>
      <c r="N58" s="30">
        <v>229.905</v>
      </c>
      <c r="Q58" s="30">
        <v>223.03299999999999</v>
      </c>
      <c r="R58" s="30">
        <v>211.25299999999999</v>
      </c>
      <c r="S58" s="30">
        <v>201.35400000000001</v>
      </c>
      <c r="T58" s="30">
        <v>189.06800000000001</v>
      </c>
      <c r="Y58" s="30">
        <f t="shared" ref="Y58:Y61" si="101">F58</f>
        <v>0</v>
      </c>
      <c r="Z58" s="30">
        <f t="shared" ref="Z58:Z61" si="102">J58</f>
        <v>139.19999999999999</v>
      </c>
      <c r="AA58" s="30">
        <f t="shared" si="98"/>
        <v>229.905</v>
      </c>
      <c r="AB58" s="30">
        <f t="shared" ref="AB58" si="103">R58</f>
        <v>211.25299999999999</v>
      </c>
    </row>
    <row r="59" spans="2:28" s="2" customFormat="1" x14ac:dyDescent="0.2">
      <c r="B59" s="2" t="s">
        <v>95</v>
      </c>
      <c r="F59" s="29">
        <v>0</v>
      </c>
      <c r="J59" s="29">
        <v>8.7460000000000004</v>
      </c>
      <c r="N59" s="29">
        <v>17.856000000000002</v>
      </c>
      <c r="Q59" s="29">
        <v>20.254000000000001</v>
      </c>
      <c r="R59" s="29">
        <v>25.132000000000001</v>
      </c>
      <c r="S59" s="29">
        <v>22.053000000000001</v>
      </c>
      <c r="T59" s="29">
        <v>18.934999999999999</v>
      </c>
      <c r="Y59" s="29">
        <f t="shared" si="101"/>
        <v>0</v>
      </c>
      <c r="Z59" s="29">
        <f t="shared" si="102"/>
        <v>8.7460000000000004</v>
      </c>
      <c r="AA59" s="29">
        <f t="shared" ref="AA59" si="104">N59</f>
        <v>17.856000000000002</v>
      </c>
      <c r="AB59" s="29">
        <f>R59</f>
        <v>25.132000000000001</v>
      </c>
    </row>
    <row r="60" spans="2:28" s="2" customFormat="1" x14ac:dyDescent="0.2">
      <c r="B60" s="2" t="s">
        <v>96</v>
      </c>
      <c r="F60" s="29">
        <v>434.49599999999998</v>
      </c>
      <c r="J60" s="29">
        <v>458.19</v>
      </c>
      <c r="N60" s="29">
        <v>302.06799999999998</v>
      </c>
      <c r="Q60" s="29">
        <v>985.54700000000003</v>
      </c>
      <c r="R60" s="29">
        <v>985.90700000000004</v>
      </c>
      <c r="S60" s="29">
        <v>986.24300000000005</v>
      </c>
      <c r="T60" s="29">
        <v>986.61900000000003</v>
      </c>
      <c r="Y60" s="29">
        <f t="shared" si="101"/>
        <v>434.49599999999998</v>
      </c>
      <c r="Z60" s="29">
        <f t="shared" si="102"/>
        <v>458.19</v>
      </c>
      <c r="AA60" s="29">
        <f t="shared" ref="AA60:AA61" si="105">N60</f>
        <v>302.06799999999998</v>
      </c>
      <c r="AB60" s="29">
        <f t="shared" ref="AB60:AB61" si="106">R60</f>
        <v>985.90700000000004</v>
      </c>
    </row>
    <row r="61" spans="2:28" x14ac:dyDescent="0.2">
      <c r="B61" s="1" t="s">
        <v>97</v>
      </c>
      <c r="F61" s="30">
        <v>18.169</v>
      </c>
      <c r="J61" s="30">
        <v>17.747</v>
      </c>
      <c r="N61" s="30">
        <v>36.633000000000003</v>
      </c>
      <c r="Q61" s="30">
        <v>49.191000000000003</v>
      </c>
      <c r="R61" s="30">
        <v>41.29</v>
      </c>
      <c r="S61" s="30">
        <v>43.896999999999998</v>
      </c>
      <c r="T61" s="30">
        <v>37.292000000000002</v>
      </c>
      <c r="Y61" s="30">
        <f t="shared" si="101"/>
        <v>18.169</v>
      </c>
      <c r="Z61" s="30">
        <f t="shared" si="102"/>
        <v>17.747</v>
      </c>
      <c r="AA61" s="30">
        <f t="shared" si="105"/>
        <v>36.633000000000003</v>
      </c>
      <c r="AB61" s="30">
        <f t="shared" si="106"/>
        <v>41.29</v>
      </c>
    </row>
    <row r="62" spans="2:28" x14ac:dyDescent="0.2">
      <c r="B62" s="1" t="s">
        <v>98</v>
      </c>
      <c r="F62" s="30">
        <f>SUM(F58:F61)+F57</f>
        <v>590.47499999999991</v>
      </c>
      <c r="J62" s="30">
        <f>SUM(J58:J61)+J57</f>
        <v>871.1049999999999</v>
      </c>
      <c r="N62" s="30">
        <f>SUM(N58:N61)+N57</f>
        <v>1034.768</v>
      </c>
      <c r="Q62" s="30">
        <f>SUM(Q58:Q61)+Q57</f>
        <v>1895.2780000000002</v>
      </c>
      <c r="R62" s="30">
        <f>SUM(R58:R61)+R57</f>
        <v>1967.1320000000001</v>
      </c>
      <c r="S62" s="30">
        <f>SUM(S58:S61)+S57</f>
        <v>1973.3690000000001</v>
      </c>
      <c r="T62" s="30">
        <f>SUM(T58:T61)+T57</f>
        <v>2027.2339999999999</v>
      </c>
      <c r="Y62" s="30">
        <f t="shared" ref="Y62:Z62" si="107">SUM(Y58:Y61)+Y57</f>
        <v>590.47499999999991</v>
      </c>
      <c r="Z62" s="30">
        <f t="shared" si="107"/>
        <v>871.1049999999999</v>
      </c>
      <c r="AA62" s="30">
        <f>SUM(AA58:AA61)+AA57</f>
        <v>1034.768</v>
      </c>
      <c r="AB62" s="30">
        <f>SUM(AB58:AB61)+AB57</f>
        <v>1967.1320000000001</v>
      </c>
    </row>
    <row r="63" spans="2:28" x14ac:dyDescent="0.2">
      <c r="T63" s="30"/>
      <c r="Y63" s="30"/>
      <c r="Z63" s="30"/>
    </row>
    <row r="64" spans="2:28" x14ac:dyDescent="0.2">
      <c r="B64" s="1" t="s">
        <v>99</v>
      </c>
      <c r="F64" s="30">
        <v>438.23500000000001</v>
      </c>
      <c r="J64" s="30">
        <v>4279.4110000000001</v>
      </c>
      <c r="N64" s="30">
        <v>8452.6650000000009</v>
      </c>
      <c r="Q64" s="30">
        <v>11081.749</v>
      </c>
      <c r="R64" s="30">
        <v>11031.466</v>
      </c>
      <c r="S64" s="30">
        <v>10917.433000000001</v>
      </c>
      <c r="T64" s="30">
        <v>10841.995000000001</v>
      </c>
      <c r="Y64" s="30">
        <f>F64</f>
        <v>438.23500000000001</v>
      </c>
      <c r="Z64" s="30">
        <f>J64</f>
        <v>4279.4110000000001</v>
      </c>
      <c r="AA64" s="30">
        <f>N64</f>
        <v>8452.6650000000009</v>
      </c>
      <c r="AB64" s="30">
        <f>R64</f>
        <v>11031.466</v>
      </c>
    </row>
    <row r="65" spans="2:28" x14ac:dyDescent="0.2">
      <c r="B65" s="1" t="s">
        <v>100</v>
      </c>
      <c r="F65" s="30">
        <f>F64+F62</f>
        <v>1028.71</v>
      </c>
      <c r="J65" s="30">
        <f>J64+J62</f>
        <v>5150.5159999999996</v>
      </c>
      <c r="N65" s="30">
        <f>N64+N62</f>
        <v>9487.4330000000009</v>
      </c>
      <c r="Q65" s="30">
        <f>Q64+Q62</f>
        <v>12977.027</v>
      </c>
      <c r="R65" s="30">
        <f>R64+R62</f>
        <v>12998.598</v>
      </c>
      <c r="S65" s="30">
        <f>S64+S62</f>
        <v>12890.802000000001</v>
      </c>
      <c r="T65" s="30">
        <f>T64+T62</f>
        <v>12869.229000000001</v>
      </c>
      <c r="Y65" s="30">
        <f>Y64+Y62</f>
        <v>1028.71</v>
      </c>
      <c r="Z65" s="30">
        <f>Z64+Z62</f>
        <v>5150.5159999999996</v>
      </c>
      <c r="AA65" s="30">
        <f>AA64+AA62</f>
        <v>9487.4330000000009</v>
      </c>
      <c r="AB65" s="30">
        <f>AB64+AB62</f>
        <v>12998.598</v>
      </c>
    </row>
    <row r="66" spans="2:28" x14ac:dyDescent="0.2">
      <c r="Y66" s="30"/>
      <c r="Z66" s="30"/>
    </row>
    <row r="67" spans="2:28" x14ac:dyDescent="0.2">
      <c r="B67" s="1" t="s">
        <v>101</v>
      </c>
      <c r="F67" s="30">
        <f t="shared" ref="F67" si="108">F50-F62</f>
        <v>438.23500000000013</v>
      </c>
      <c r="J67" s="30">
        <f t="shared" ref="J67" si="109">J50-J62</f>
        <v>4259.411000000001</v>
      </c>
      <c r="N67" s="30">
        <f t="shared" ref="N67" si="110">N50-N62</f>
        <v>8452.6650000000009</v>
      </c>
      <c r="Q67" s="30">
        <f t="shared" ref="Q67:R67" si="111">Q50-Q62</f>
        <v>11081.569000000001</v>
      </c>
      <c r="R67" s="30">
        <f t="shared" si="111"/>
        <v>11031.466</v>
      </c>
      <c r="S67" s="30">
        <f t="shared" ref="S67" si="112">S50-S62</f>
        <v>10917.432999999999</v>
      </c>
      <c r="T67" s="30">
        <f>T50-T62</f>
        <v>10841.994999999999</v>
      </c>
      <c r="Y67" s="30">
        <f>Y50-Y62</f>
        <v>438.23500000000013</v>
      </c>
      <c r="Z67" s="30">
        <f>Z50-Z62</f>
        <v>4243.9260000000004</v>
      </c>
      <c r="AA67" s="30">
        <f>AA50-AA62</f>
        <v>8452.6650000000009</v>
      </c>
      <c r="AB67" s="30">
        <f>AB50-AB62</f>
        <v>11031.466</v>
      </c>
    </row>
    <row r="68" spans="2:28" x14ac:dyDescent="0.2">
      <c r="B68" s="1" t="s">
        <v>102</v>
      </c>
      <c r="F68" s="1">
        <f t="shared" ref="F68" si="113">F67/F17</f>
        <v>4.4080086658029467</v>
      </c>
      <c r="J68" s="1">
        <f t="shared" ref="J68" si="114">J67/J17</f>
        <v>30.926123407736053</v>
      </c>
      <c r="N68" s="1">
        <f t="shared" ref="N68" si="115">N67/N17</f>
        <v>53.368623979541908</v>
      </c>
      <c r="Q68" s="1">
        <f t="shared" ref="Q68" si="116">Q67/Q17</f>
        <v>62.526032015171587</v>
      </c>
      <c r="R68" s="1">
        <f t="shared" ref="R68" si="117">R67/R17</f>
        <v>61.650794916840383</v>
      </c>
      <c r="S68" s="1">
        <f t="shared" ref="S68" si="118">S67/S17</f>
        <v>60.351081657501894</v>
      </c>
      <c r="T68" s="1">
        <f>T67/T17</f>
        <v>59.457757070299436</v>
      </c>
      <c r="Y68" s="1">
        <f>Y67/Y17</f>
        <v>4.511824055303669</v>
      </c>
      <c r="Z68" s="1">
        <f>Z67/Z17</f>
        <v>32.624743427364088</v>
      </c>
      <c r="AA68" s="1">
        <f>AA67/AA17</f>
        <v>57.615309329074869</v>
      </c>
      <c r="AB68" s="1">
        <f>AB67/AB17</f>
        <v>63.333543173168131</v>
      </c>
    </row>
    <row r="69" spans="2:28" x14ac:dyDescent="0.2">
      <c r="Y69" s="30"/>
      <c r="Z69" s="30"/>
    </row>
    <row r="70" spans="2:28" s="35" customFormat="1" x14ac:dyDescent="0.2">
      <c r="B70" s="35" t="s">
        <v>6</v>
      </c>
      <c r="F70" s="36">
        <f>F40+F41</f>
        <v>748.34299999999996</v>
      </c>
      <c r="J70" s="36">
        <f>J40+J41</f>
        <v>1812.693</v>
      </c>
      <c r="N70" s="36">
        <f>N40+N41</f>
        <v>3039.7910000000002</v>
      </c>
      <c r="Q70" s="36">
        <f t="shared" ref="Q70" si="119">Q40+Q41</f>
        <v>5394.2520000000004</v>
      </c>
      <c r="R70" s="36">
        <f>R40+R41</f>
        <v>5357.8819999999996</v>
      </c>
      <c r="S70" s="36">
        <f>S40+S41</f>
        <v>5223.3119999999999</v>
      </c>
      <c r="T70" s="36">
        <f>T40+T41</f>
        <v>4392.2839999999997</v>
      </c>
      <c r="Y70" s="36">
        <f>F70</f>
        <v>748.34299999999996</v>
      </c>
      <c r="Z70" s="36">
        <f>J70</f>
        <v>1812.693</v>
      </c>
      <c r="AA70" s="36">
        <f>N70</f>
        <v>3039.7910000000002</v>
      </c>
      <c r="AB70" s="36">
        <f>R70</f>
        <v>5357.8819999999996</v>
      </c>
    </row>
    <row r="71" spans="2:28" s="35" customFormat="1" x14ac:dyDescent="0.2">
      <c r="B71" s="35" t="s">
        <v>7</v>
      </c>
      <c r="F71" s="36">
        <f>F59+F60+F56</f>
        <v>434.49599999999998</v>
      </c>
      <c r="J71" s="36">
        <f>J59+J60+J56</f>
        <v>473.85999999999996</v>
      </c>
      <c r="N71" s="36">
        <f>N59+N60+N56</f>
        <v>319.92399999999998</v>
      </c>
      <c r="Q71" s="36">
        <f>Q59+Q60+Q56</f>
        <v>1005.801</v>
      </c>
      <c r="R71" s="36">
        <f>R59+R60+R56</f>
        <v>1011.039</v>
      </c>
      <c r="S71" s="36">
        <f>S59+S60+S56</f>
        <v>1008.296</v>
      </c>
      <c r="T71" s="36">
        <f>T59+T60+T56</f>
        <v>1005.554</v>
      </c>
      <c r="Y71" s="36">
        <f>F71</f>
        <v>434.49599999999998</v>
      </c>
      <c r="Z71" s="36">
        <f>J71</f>
        <v>473.85999999999996</v>
      </c>
      <c r="AA71" s="36">
        <f>N71</f>
        <v>319.92399999999998</v>
      </c>
      <c r="AB71" s="36">
        <f>R71</f>
        <v>1011.039</v>
      </c>
    </row>
    <row r="72" spans="2:28" x14ac:dyDescent="0.2">
      <c r="B72" s="1" t="s">
        <v>8</v>
      </c>
      <c r="F72" s="30">
        <f t="shared" ref="F72" si="120">F70-F71</f>
        <v>313.84699999999998</v>
      </c>
      <c r="J72" s="30">
        <f t="shared" ref="J72" si="121">J70-J71</f>
        <v>1338.8330000000001</v>
      </c>
      <c r="N72" s="30">
        <f t="shared" ref="N72" si="122">N70-N71</f>
        <v>2719.8670000000002</v>
      </c>
      <c r="Q72" s="30">
        <f t="shared" ref="Q72" si="123">Q70-Q71</f>
        <v>4388.451</v>
      </c>
      <c r="R72" s="30">
        <f t="shared" ref="R72" si="124">R70-R71</f>
        <v>4346.8429999999998</v>
      </c>
      <c r="S72" s="30">
        <f t="shared" ref="S72" si="125">S70-S71</f>
        <v>4215.0159999999996</v>
      </c>
      <c r="T72" s="30">
        <f>T70-T71</f>
        <v>3386.7299999999996</v>
      </c>
      <c r="Y72" s="30">
        <f>Y70-Y71</f>
        <v>313.84699999999998</v>
      </c>
      <c r="Z72" s="30">
        <f>Z70-Z71</f>
        <v>1338.8330000000001</v>
      </c>
      <c r="AA72" s="30">
        <f>AA70-AA71</f>
        <v>2719.8670000000002</v>
      </c>
      <c r="AB72" s="30">
        <f>AB70-AB71</f>
        <v>4346.8429999999998</v>
      </c>
    </row>
    <row r="74" spans="2:28" x14ac:dyDescent="0.2">
      <c r="B74" s="1" t="s">
        <v>3</v>
      </c>
      <c r="F74" s="44">
        <v>89.3</v>
      </c>
      <c r="J74" s="44">
        <v>98.28</v>
      </c>
      <c r="M74" s="1">
        <v>247.09</v>
      </c>
      <c r="N74" s="44">
        <v>338.5</v>
      </c>
      <c r="O74" s="1">
        <v>340.76</v>
      </c>
      <c r="P74" s="1">
        <v>394.16</v>
      </c>
      <c r="Q74" s="1">
        <v>319.05</v>
      </c>
      <c r="R74" s="1">
        <v>263.33999999999997</v>
      </c>
      <c r="S74" s="1">
        <v>164.81</v>
      </c>
      <c r="T74" s="1">
        <v>83.81</v>
      </c>
      <c r="Y74" s="44">
        <v>98.28</v>
      </c>
      <c r="Z74" s="44">
        <v>98.28</v>
      </c>
      <c r="AA74" s="44">
        <f>N74</f>
        <v>338.5</v>
      </c>
      <c r="AB74" s="1">
        <f>R74</f>
        <v>263.33999999999997</v>
      </c>
    </row>
    <row r="75" spans="2:28" x14ac:dyDescent="0.2">
      <c r="B75" s="1" t="s">
        <v>5</v>
      </c>
      <c r="F75" s="30">
        <f t="shared" ref="F75" si="126">F74*F17</f>
        <v>8878.0191844000001</v>
      </c>
      <c r="J75" s="30">
        <f t="shared" ref="J75" si="127">J74*J17</f>
        <v>13535.96464584</v>
      </c>
      <c r="M75" s="30">
        <f t="shared" ref="M75:T75" si="128">M74*M17</f>
        <v>36446.040621749999</v>
      </c>
      <c r="N75" s="30">
        <f t="shared" si="128"/>
        <v>53612.532779499998</v>
      </c>
      <c r="O75" s="30">
        <f t="shared" si="128"/>
        <v>56961.597668080001</v>
      </c>
      <c r="P75" s="30">
        <f t="shared" si="128"/>
        <v>68350.181163679998</v>
      </c>
      <c r="Q75" s="30">
        <f t="shared" si="128"/>
        <v>56545.641479250007</v>
      </c>
      <c r="R75" s="30">
        <f t="shared" si="128"/>
        <v>47120.661791279999</v>
      </c>
      <c r="S75" s="30">
        <f t="shared" si="128"/>
        <v>29813.916889529999</v>
      </c>
      <c r="T75" s="30">
        <f t="shared" si="128"/>
        <v>15282.57448184</v>
      </c>
      <c r="Y75" s="30">
        <f t="shared" ref="Y75" si="129">Y74*Y17</f>
        <v>9545.9697169200008</v>
      </c>
      <c r="Z75" s="30">
        <f>Z74*Z17</f>
        <v>12784.56176088</v>
      </c>
      <c r="AA75" s="30">
        <f>AA74*AA17</f>
        <v>49660.8824255</v>
      </c>
      <c r="AB75" s="30">
        <f>AB74*AB17</f>
        <v>45868.683653099994</v>
      </c>
    </row>
    <row r="76" spans="2:28" x14ac:dyDescent="0.2">
      <c r="B76" s="1" t="s">
        <v>9</v>
      </c>
      <c r="F76" s="30">
        <f t="shared" ref="F76" si="130">F75-F72</f>
        <v>8564.1721844000003</v>
      </c>
      <c r="J76" s="30">
        <f t="shared" ref="J76" si="131">J75-J72</f>
        <v>12197.13164584</v>
      </c>
      <c r="N76" s="30">
        <f t="shared" ref="N76" si="132">N75-N72</f>
        <v>50892.665779499999</v>
      </c>
      <c r="P76" s="30"/>
      <c r="Q76" s="30">
        <f t="shared" ref="Q76:R76" si="133">Q75-Q72</f>
        <v>52157.190479250006</v>
      </c>
      <c r="R76" s="30">
        <f t="shared" si="133"/>
        <v>42773.818791279999</v>
      </c>
      <c r="S76" s="30">
        <f t="shared" ref="S76" si="134">S75-S72</f>
        <v>25598.900889529999</v>
      </c>
      <c r="T76" s="30">
        <f>T75-T72</f>
        <v>11895.84448184</v>
      </c>
      <c r="Y76" s="30">
        <f t="shared" ref="Y76:Z76" si="135">Y75-Y72</f>
        <v>9232.122716920001</v>
      </c>
      <c r="Z76" s="30">
        <f t="shared" ref="Z76:AA76" si="136">Z75-Z72</f>
        <v>11445.72876088</v>
      </c>
      <c r="AA76" s="30">
        <f t="shared" si="136"/>
        <v>46941.015425500002</v>
      </c>
      <c r="AB76" s="30">
        <f t="shared" ref="AB76" si="137">AB75-AB72</f>
        <v>41521.840653099993</v>
      </c>
    </row>
    <row r="78" spans="2:28" x14ac:dyDescent="0.2">
      <c r="B78" s="1" t="s">
        <v>103</v>
      </c>
      <c r="F78" s="37">
        <f>F74/F68</f>
        <v>20.258580862779098</v>
      </c>
      <c r="J78" s="37">
        <f>J74/J68</f>
        <v>3.1778958747676609</v>
      </c>
      <c r="N78" s="37">
        <f>N74/N68</f>
        <v>6.3426780523657325</v>
      </c>
      <c r="Q78" s="37">
        <f t="shared" ref="Q78" si="138">Q74/Q68</f>
        <v>5.1026746735277291</v>
      </c>
      <c r="R78" s="37">
        <f>R74/R68</f>
        <v>4.2714777701603754</v>
      </c>
      <c r="S78" s="37">
        <f>S74/S68</f>
        <v>2.730854120151688</v>
      </c>
      <c r="T78" s="37">
        <f>T74/T68</f>
        <v>1.4095721757702342</v>
      </c>
      <c r="Y78" s="37">
        <f t="shared" ref="Y78:Z78" si="139">Y74/Y68</f>
        <v>21.782764308921006</v>
      </c>
      <c r="Z78" s="37">
        <f t="shared" ref="Z78:AA78" si="140">Z74/Z68</f>
        <v>3.0124374838015551</v>
      </c>
      <c r="AA78" s="37">
        <f>AA74/AA68</f>
        <v>5.8751745663054189</v>
      </c>
      <c r="AB78" s="37">
        <f>AB74/AB68</f>
        <v>4.1579862235082805</v>
      </c>
    </row>
    <row r="79" spans="2:28" x14ac:dyDescent="0.2">
      <c r="B79" s="1" t="s">
        <v>105</v>
      </c>
      <c r="N79" s="37">
        <f t="shared" ref="N79" si="141">N75/SUM(K4:N4)</f>
        <v>53.82465574780209</v>
      </c>
      <c r="Q79" s="37">
        <f t="shared" ref="Q79" si="142">Q75/SUM(N4:Q4)</f>
        <v>22.199267614739412</v>
      </c>
      <c r="R79" s="37">
        <f t="shared" ref="R79:S79" si="143">R75/SUM(O4:R4)</f>
        <v>16.581045510065838</v>
      </c>
      <c r="S79" s="37">
        <f t="shared" si="143"/>
        <v>9.5336989696036145</v>
      </c>
      <c r="T79" s="37">
        <f>T75/SUM(Q4:T4)</f>
        <v>4.4927117390362339</v>
      </c>
      <c r="Y79" s="37">
        <f t="shared" ref="Y79:Z79" si="144">Y75/Y4</f>
        <v>14.684593614073627</v>
      </c>
      <c r="Z79" s="37">
        <f t="shared" ref="Z79:AA79" si="145">Z75/Z4</f>
        <v>11.269213200266556</v>
      </c>
      <c r="AA79" s="37">
        <f>AA75/AA4</f>
        <v>28.187966248546921</v>
      </c>
      <c r="AB79" s="37">
        <f>AB75/AB4</f>
        <v>16.140493410464138</v>
      </c>
    </row>
    <row r="80" spans="2:28" x14ac:dyDescent="0.2">
      <c r="B80" s="1" t="s">
        <v>104</v>
      </c>
      <c r="N80" s="37">
        <f t="shared" ref="N80" si="146">N74/SUM(K16:N16)</f>
        <v>-175.84216103089744</v>
      </c>
      <c r="Q80" s="37">
        <f t="shared" ref="Q80" si="147">Q74/SUM(N16:Q16)</f>
        <v>-64.500694009685063</v>
      </c>
      <c r="R80" s="37">
        <f t="shared" ref="R80:S80" si="148">R74/SUM(O16:R16)</f>
        <v>-48.385204422553002</v>
      </c>
      <c r="S80" s="37">
        <f t="shared" si="148"/>
        <v>-30.339872026893296</v>
      </c>
      <c r="T80" s="37">
        <f>T74/SUM(Q16:T16)</f>
        <v>-14.233498713981406</v>
      </c>
      <c r="Y80" s="37">
        <f t="shared" ref="Y80:AA80" si="149">Y74/Y16</f>
        <v>-78.278376345193479</v>
      </c>
      <c r="Z80" s="37">
        <f t="shared" si="149"/>
        <v>-41.634979665019884</v>
      </c>
      <c r="AA80" s="37">
        <f>AA74/AA16</f>
        <v>-101.14665276009771</v>
      </c>
      <c r="AB80" s="37">
        <f>AB74/AB16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</hyperlinks>
  <pageMargins left="0.7" right="0.7" top="0.75" bottom="0.75" header="0.3" footer="0.3"/>
  <pageSetup paperSize="256" orientation="portrait" horizontalDpi="203" verticalDpi="203" r:id="rId9"/>
  <ignoredErrors>
    <ignoredError sqref="Y44:AB44 Y58:AB62 Y50 AA50:AB50 Y48:AB49 Y47 AA47:AB47 Y46:AB46 Y45 AA45:AB45 Y51:AB55 U57:X57 Y57:AB57" formula="1"/>
    <ignoredError sqref="N79:P79 S79:T79 Q79:R79" formulaRange="1"/>
  </ignoredErrors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866" workbookViewId="0">
      <selection activeCell="A888" sqref="A888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2022-10-23T18:09:54Z</dcterms:modified>
</cp:coreProperties>
</file>