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3F0F54F-20ED-4A16-BA25-4397442B8E96}" xr6:coauthVersionLast="36" xr6:coauthVersionMax="36" xr10:uidLastSave="{00000000-0000-0000-0000-000000000000}"/>
  <bookViews>
    <workbookView xWindow="0" yWindow="0" windowWidth="21570" windowHeight="1050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" i="2" l="1"/>
  <c r="J139" i="2"/>
  <c r="I139" i="2"/>
  <c r="H139" i="2"/>
  <c r="K138" i="2"/>
  <c r="J138" i="2"/>
  <c r="I138" i="2"/>
  <c r="H138" i="2"/>
  <c r="G137" i="2"/>
  <c r="F137" i="2"/>
  <c r="E137" i="2"/>
  <c r="D137" i="2"/>
  <c r="C137" i="2"/>
  <c r="G135" i="2"/>
  <c r="F135" i="2"/>
  <c r="E135" i="2"/>
  <c r="D135" i="2"/>
  <c r="C135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D126" i="2" s="1"/>
  <c r="C124" i="2"/>
  <c r="C126" i="2" s="1"/>
  <c r="D122" i="2"/>
  <c r="D121" i="2"/>
  <c r="C121" i="2"/>
  <c r="C122" i="2" s="1"/>
  <c r="D119" i="2"/>
  <c r="C119" i="2"/>
  <c r="C116" i="2"/>
  <c r="D116" i="2"/>
  <c r="C104" i="2"/>
  <c r="D104" i="2"/>
  <c r="D141" i="2"/>
  <c r="C87" i="2"/>
  <c r="C73" i="2"/>
  <c r="D87" i="2"/>
  <c r="D73" i="2"/>
  <c r="E32" i="2"/>
  <c r="D32" i="2"/>
  <c r="E31" i="2"/>
  <c r="D31" i="2"/>
  <c r="D39" i="2"/>
  <c r="D38" i="2"/>
  <c r="D37" i="2"/>
  <c r="D36" i="2"/>
  <c r="D26" i="2"/>
  <c r="D23" i="2"/>
  <c r="D21" i="2"/>
  <c r="D18" i="2"/>
  <c r="D11" i="2"/>
  <c r="F129" i="2" l="1"/>
  <c r="I128" i="2" l="1"/>
  <c r="E126" i="2"/>
  <c r="E125" i="2"/>
  <c r="E124" i="2"/>
  <c r="E116" i="2"/>
  <c r="E119" i="2" s="1"/>
  <c r="E104" i="2"/>
  <c r="E87" i="2"/>
  <c r="E73" i="2"/>
  <c r="E121" i="2" l="1"/>
  <c r="E122" i="2" s="1"/>
  <c r="O131" i="2"/>
  <c r="N131" i="2"/>
  <c r="M131" i="2"/>
  <c r="L131" i="2"/>
  <c r="K131" i="2"/>
  <c r="H129" i="2"/>
  <c r="G129" i="2"/>
  <c r="G125" i="2"/>
  <c r="G126" i="2" s="1"/>
  <c r="G124" i="2"/>
  <c r="G121" i="2"/>
  <c r="G122" i="2" s="1"/>
  <c r="G119" i="2"/>
  <c r="G116" i="2"/>
  <c r="G104" i="2"/>
  <c r="G87" i="2"/>
  <c r="G73" i="2"/>
  <c r="Z139" i="2"/>
  <c r="Z138" i="2"/>
  <c r="Z137" i="2"/>
  <c r="Z134" i="2"/>
  <c r="Z135" i="2" s="1"/>
  <c r="Z133" i="2"/>
  <c r="AB141" i="2"/>
  <c r="AA141" i="2"/>
  <c r="Z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Z131" i="2"/>
  <c r="AA128" i="2"/>
  <c r="Z126" i="2"/>
  <c r="Z125" i="2"/>
  <c r="Z124" i="2"/>
  <c r="Z122" i="2"/>
  <c r="Z121" i="2"/>
  <c r="Z119" i="2"/>
  <c r="Z118" i="2"/>
  <c r="Z115" i="2"/>
  <c r="Z114" i="2"/>
  <c r="Z113" i="2"/>
  <c r="Z112" i="2"/>
  <c r="Z111" i="2"/>
  <c r="Z116" i="2" s="1"/>
  <c r="Z110" i="2"/>
  <c r="Z109" i="2"/>
  <c r="Z108" i="2"/>
  <c r="Z107" i="2"/>
  <c r="Z105" i="2"/>
  <c r="Z104" i="2"/>
  <c r="Z103" i="2"/>
  <c r="Z102" i="2"/>
  <c r="Z101" i="2"/>
  <c r="Z100" i="2"/>
  <c r="Z99" i="2"/>
  <c r="Z98" i="2"/>
  <c r="Z97" i="2"/>
  <c r="Z95" i="2"/>
  <c r="Z94" i="2"/>
  <c r="Z93" i="2"/>
  <c r="Z92" i="2"/>
  <c r="Z91" i="2"/>
  <c r="Z90" i="2"/>
  <c r="Z89" i="2"/>
  <c r="Z86" i="2"/>
  <c r="Z85" i="2"/>
  <c r="Z84" i="2"/>
  <c r="Z83" i="2"/>
  <c r="Z82" i="2"/>
  <c r="Z81" i="2"/>
  <c r="Z80" i="2"/>
  <c r="Z79" i="2"/>
  <c r="Z78" i="2"/>
  <c r="Z77" i="2"/>
  <c r="Z87" i="2"/>
  <c r="Z73" i="2"/>
  <c r="Z75" i="2"/>
  <c r="Z72" i="2"/>
  <c r="Z71" i="2"/>
  <c r="Z70" i="2"/>
  <c r="Z69" i="2"/>
  <c r="Z67" i="2"/>
  <c r="Z66" i="2"/>
  <c r="Z65" i="2"/>
  <c r="Z64" i="2"/>
  <c r="Z63" i="2"/>
  <c r="Z106" i="2"/>
  <c r="Z96" i="2"/>
  <c r="Z76" i="2"/>
  <c r="Z74" i="2"/>
  <c r="Z68" i="2"/>
  <c r="Z62" i="2"/>
  <c r="Z61" i="2"/>
  <c r="AA32" i="2" l="1"/>
  <c r="Z32" i="2"/>
  <c r="AB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A57" i="2" l="1"/>
  <c r="Z57" i="2"/>
  <c r="AB57" i="2"/>
  <c r="Z52" i="2" l="1"/>
  <c r="Y52" i="2"/>
  <c r="Z44" i="2"/>
  <c r="Y44" i="2"/>
  <c r="K128" i="2"/>
  <c r="AA30" i="2"/>
  <c r="Z30" i="2"/>
  <c r="Z39" i="2"/>
  <c r="Y39" i="2"/>
  <c r="Z38" i="2"/>
  <c r="Y38" i="2"/>
  <c r="Z37" i="2"/>
  <c r="Y37" i="2"/>
  <c r="Z36" i="2"/>
  <c r="Y36" i="2"/>
  <c r="Y26" i="2"/>
  <c r="Z26" i="2"/>
  <c r="Z18" i="2"/>
  <c r="Z21" i="2" s="1"/>
  <c r="Z23" i="2" s="1"/>
  <c r="Z11" i="2"/>
  <c r="Y11" i="2"/>
  <c r="Y18" i="2" s="1"/>
  <c r="Y21" i="2" s="1"/>
  <c r="Y23" i="2" s="1"/>
  <c r="H30" i="2"/>
  <c r="G30" i="2"/>
  <c r="J30" i="2"/>
  <c r="G31" i="2"/>
  <c r="F31" i="2"/>
  <c r="F26" i="2"/>
  <c r="F11" i="2"/>
  <c r="F18" i="2" s="1"/>
  <c r="F21" i="2" s="1"/>
  <c r="F23" i="2" s="1"/>
  <c r="F38" i="2" s="1"/>
  <c r="G58" i="2"/>
  <c r="F58" i="2"/>
  <c r="F52" i="2"/>
  <c r="F44" i="2"/>
  <c r="F43" i="2" s="1"/>
  <c r="J57" i="2" s="1"/>
  <c r="D58" i="2"/>
  <c r="S58" i="2"/>
  <c r="R58" i="2"/>
  <c r="Q58" i="2"/>
  <c r="P58" i="2"/>
  <c r="O58" i="2"/>
  <c r="N58" i="2"/>
  <c r="M58" i="2"/>
  <c r="L58" i="2"/>
  <c r="K58" i="2"/>
  <c r="J58" i="2"/>
  <c r="I58" i="2"/>
  <c r="H58" i="2"/>
  <c r="T58" i="2"/>
  <c r="G57" i="2"/>
  <c r="S57" i="2"/>
  <c r="R57" i="2"/>
  <c r="Q57" i="2"/>
  <c r="P57" i="2"/>
  <c r="O57" i="2"/>
  <c r="N57" i="2"/>
  <c r="M57" i="2"/>
  <c r="L57" i="2"/>
  <c r="K57" i="2"/>
  <c r="H57" i="2"/>
  <c r="T57" i="2"/>
  <c r="J128" i="2"/>
  <c r="F125" i="2"/>
  <c r="F124" i="2"/>
  <c r="F126" i="2" s="1"/>
  <c r="F119" i="2"/>
  <c r="F116" i="2"/>
  <c r="F104" i="2"/>
  <c r="F73" i="2"/>
  <c r="F87" i="2" s="1"/>
  <c r="F121" i="2" s="1"/>
  <c r="F122" i="2" s="1"/>
  <c r="C26" i="2"/>
  <c r="C11" i="2"/>
  <c r="C18" i="2" s="1"/>
  <c r="C37" i="2" s="1"/>
  <c r="C52" i="2"/>
  <c r="C44" i="2"/>
  <c r="C21" i="2" l="1"/>
  <c r="C36" i="2"/>
  <c r="F36" i="2"/>
  <c r="F39" i="2"/>
  <c r="F37" i="2"/>
  <c r="Y43" i="2"/>
  <c r="Z43" i="2"/>
  <c r="C43" i="2"/>
  <c r="M139" i="2"/>
  <c r="L139" i="2"/>
  <c r="M138" i="2"/>
  <c r="L138" i="2"/>
  <c r="I134" i="2"/>
  <c r="I135" i="2" s="1"/>
  <c r="H134" i="2"/>
  <c r="H135" i="2" s="1"/>
  <c r="M128" i="2"/>
  <c r="L128" i="2"/>
  <c r="J129" i="2"/>
  <c r="I129" i="2"/>
  <c r="I125" i="2"/>
  <c r="H125" i="2"/>
  <c r="I124" i="2"/>
  <c r="I126" i="2" s="1"/>
  <c r="H124" i="2"/>
  <c r="H126" i="2" s="1"/>
  <c r="I119" i="2"/>
  <c r="H119" i="2"/>
  <c r="H116" i="2"/>
  <c r="I116" i="2"/>
  <c r="H104" i="2"/>
  <c r="I104" i="2"/>
  <c r="H73" i="2"/>
  <c r="H87" i="2" s="1"/>
  <c r="H121" i="2" s="1"/>
  <c r="H122" i="2" s="1"/>
  <c r="H137" i="2" s="1"/>
  <c r="I73" i="2"/>
  <c r="I87" i="2" s="1"/>
  <c r="I121" i="2" s="1"/>
  <c r="I122" i="2" s="1"/>
  <c r="I137" i="2" s="1"/>
  <c r="E39" i="2"/>
  <c r="E38" i="2"/>
  <c r="E37" i="2"/>
  <c r="E36" i="2"/>
  <c r="E26" i="2"/>
  <c r="E23" i="2"/>
  <c r="E21" i="2"/>
  <c r="E11" i="2"/>
  <c r="E18" i="2" s="1"/>
  <c r="I30" i="2"/>
  <c r="M30" i="2"/>
  <c r="J31" i="2"/>
  <c r="I31" i="2"/>
  <c r="I36" i="2"/>
  <c r="I26" i="2"/>
  <c r="I18" i="2"/>
  <c r="I21" i="2" s="1"/>
  <c r="I11" i="2"/>
  <c r="E44" i="2"/>
  <c r="E52" i="2"/>
  <c r="D52" i="2"/>
  <c r="G52" i="2"/>
  <c r="G44" i="2"/>
  <c r="AB44" i="2"/>
  <c r="AA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C39" i="2" l="1"/>
  <c r="C23" i="2"/>
  <c r="C38" i="2" s="1"/>
  <c r="I23" i="2"/>
  <c r="I38" i="2" s="1"/>
  <c r="I39" i="2"/>
  <c r="I37" i="2"/>
  <c r="E43" i="2"/>
  <c r="D43" i="2"/>
  <c r="G43" i="2"/>
  <c r="I43" i="2"/>
  <c r="K134" i="2"/>
  <c r="K135" i="2" s="1"/>
  <c r="J134" i="2"/>
  <c r="J135" i="2" s="1"/>
  <c r="N139" i="2"/>
  <c r="N138" i="2"/>
  <c r="O128" i="2"/>
  <c r="N128" i="2"/>
  <c r="L129" i="2"/>
  <c r="K129" i="2"/>
  <c r="K126" i="2"/>
  <c r="K125" i="2"/>
  <c r="J125" i="2"/>
  <c r="J126" i="2" s="1"/>
  <c r="K124" i="2"/>
  <c r="J124" i="2"/>
  <c r="J119" i="2"/>
  <c r="J116" i="2"/>
  <c r="J104" i="2"/>
  <c r="K104" i="2"/>
  <c r="K116" i="2" s="1"/>
  <c r="K119" i="2" s="1"/>
  <c r="J73" i="2"/>
  <c r="J87" i="2" s="1"/>
  <c r="J121" i="2" s="1"/>
  <c r="J122" i="2" s="1"/>
  <c r="J137" i="2" s="1"/>
  <c r="K73" i="2"/>
  <c r="K87" i="2" s="1"/>
  <c r="K121" i="2" l="1"/>
  <c r="K122" i="2" s="1"/>
  <c r="K137" i="2" s="1"/>
  <c r="E58" i="2"/>
  <c r="I57" i="2"/>
  <c r="K30" i="2"/>
  <c r="H31" i="2"/>
  <c r="G39" i="2"/>
  <c r="G38" i="2"/>
  <c r="G37" i="2"/>
  <c r="G36" i="2"/>
  <c r="G26" i="2"/>
  <c r="G23" i="2"/>
  <c r="G21" i="2"/>
  <c r="G18" i="2"/>
  <c r="G11" i="2"/>
  <c r="N30" i="2"/>
  <c r="K31" i="2"/>
  <c r="J39" i="2"/>
  <c r="J38" i="2"/>
  <c r="J37" i="2"/>
  <c r="J36" i="2"/>
  <c r="J26" i="2"/>
  <c r="J23" i="2"/>
  <c r="J21" i="2"/>
  <c r="J18" i="2"/>
  <c r="J11" i="2"/>
  <c r="O30" i="2"/>
  <c r="L31" i="2"/>
  <c r="K39" i="2"/>
  <c r="K38" i="2"/>
  <c r="K37" i="2"/>
  <c r="K36" i="2"/>
  <c r="K26" i="2"/>
  <c r="K23" i="2"/>
  <c r="K21" i="2"/>
  <c r="K18" i="2"/>
  <c r="K11" i="2"/>
  <c r="J52" i="2"/>
  <c r="J43" i="2"/>
  <c r="T39" i="2"/>
  <c r="L39" i="2"/>
  <c r="M39" i="2"/>
  <c r="N39" i="2"/>
  <c r="O39" i="2"/>
  <c r="P39" i="2"/>
  <c r="Q39" i="2"/>
  <c r="R39" i="2"/>
  <c r="S39" i="2"/>
  <c r="H39" i="2"/>
  <c r="AA131" i="2" l="1"/>
  <c r="AB131" i="2"/>
  <c r="S131" i="2"/>
  <c r="R131" i="2"/>
  <c r="Q131" i="2"/>
  <c r="P131" i="2"/>
  <c r="T131" i="2"/>
  <c r="O139" i="2"/>
  <c r="O138" i="2"/>
  <c r="S128" i="2"/>
  <c r="Q128" i="2"/>
  <c r="N129" i="2"/>
  <c r="M129" i="2"/>
  <c r="M125" i="2"/>
  <c r="M124" i="2"/>
  <c r="M126" i="2" s="1"/>
  <c r="M119" i="2"/>
  <c r="M116" i="2"/>
  <c r="M104" i="2"/>
  <c r="M73" i="2"/>
  <c r="M87" i="2" s="1"/>
  <c r="M121" i="2" s="1"/>
  <c r="M122" i="2" s="1"/>
  <c r="M137" i="2" s="1"/>
  <c r="M52" i="2"/>
  <c r="P129" i="2"/>
  <c r="O129" i="2"/>
  <c r="O125" i="2"/>
  <c r="O124" i="2"/>
  <c r="O126" i="2" s="1"/>
  <c r="O119" i="2"/>
  <c r="O116" i="2"/>
  <c r="O104" i="2"/>
  <c r="O73" i="2"/>
  <c r="O87" i="2" s="1"/>
  <c r="O121" i="2" s="1"/>
  <c r="O122" i="2" s="1"/>
  <c r="O137" i="2" s="1"/>
  <c r="K52" i="2"/>
  <c r="O52" i="2"/>
  <c r="L134" i="2"/>
  <c r="P128" i="2"/>
  <c r="AB125" i="2"/>
  <c r="AA125" i="2"/>
  <c r="T125" i="2"/>
  <c r="S125" i="2"/>
  <c r="R125" i="2"/>
  <c r="Q125" i="2"/>
  <c r="P125" i="2"/>
  <c r="N125" i="2"/>
  <c r="L125" i="2"/>
  <c r="L124" i="2"/>
  <c r="AB107" i="2"/>
  <c r="AA107" i="2"/>
  <c r="L104" i="2"/>
  <c r="L116" i="2" s="1"/>
  <c r="L119" i="2" s="1"/>
  <c r="AB93" i="2"/>
  <c r="AA93" i="2"/>
  <c r="AB77" i="2"/>
  <c r="AA77" i="2"/>
  <c r="AB66" i="2"/>
  <c r="AA66" i="2"/>
  <c r="L73" i="2"/>
  <c r="L87" i="2" s="1"/>
  <c r="L52" i="2"/>
  <c r="H52" i="2"/>
  <c r="H43" i="2" s="1"/>
  <c r="L30" i="2"/>
  <c r="P30" i="2"/>
  <c r="M31" i="2"/>
  <c r="L26" i="2"/>
  <c r="L11" i="2"/>
  <c r="L36" i="2" s="1"/>
  <c r="H26" i="2"/>
  <c r="H11" i="2"/>
  <c r="H36" i="2" s="1"/>
  <c r="L121" i="2" l="1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A133" i="2"/>
  <c r="AA139" i="2" s="1"/>
  <c r="AA118" i="2"/>
  <c r="AA106" i="2"/>
  <c r="AA115" i="2"/>
  <c r="AA114" i="2"/>
  <c r="AA113" i="2"/>
  <c r="AA112" i="2"/>
  <c r="AA111" i="2"/>
  <c r="AA110" i="2"/>
  <c r="AA109" i="2"/>
  <c r="AA108" i="2"/>
  <c r="AA105" i="2"/>
  <c r="AA96" i="2"/>
  <c r="AA92" i="2"/>
  <c r="AA103" i="2"/>
  <c r="AA102" i="2"/>
  <c r="AA101" i="2"/>
  <c r="AA100" i="2"/>
  <c r="AA99" i="2"/>
  <c r="AA98" i="2"/>
  <c r="AA97" i="2"/>
  <c r="AA95" i="2"/>
  <c r="AA94" i="2"/>
  <c r="AA91" i="2"/>
  <c r="AA90" i="2"/>
  <c r="AA89" i="2"/>
  <c r="AA104" i="2" s="1"/>
  <c r="AA116" i="2" s="1"/>
  <c r="AB133" i="2"/>
  <c r="AB139" i="2" s="1"/>
  <c r="AB124" i="2"/>
  <c r="AB118" i="2"/>
  <c r="AB115" i="2"/>
  <c r="AB114" i="2"/>
  <c r="AB113" i="2"/>
  <c r="AB112" i="2"/>
  <c r="AB111" i="2"/>
  <c r="AB110" i="2"/>
  <c r="AB109" i="2"/>
  <c r="AB108" i="2"/>
  <c r="AB105" i="2"/>
  <c r="AB106" i="2"/>
  <c r="AB92" i="2"/>
  <c r="AB96" i="2"/>
  <c r="AB103" i="2"/>
  <c r="AB102" i="2"/>
  <c r="AB101" i="2"/>
  <c r="AB100" i="2"/>
  <c r="AB99" i="2"/>
  <c r="AB98" i="2"/>
  <c r="AB97" i="2"/>
  <c r="AB95" i="2"/>
  <c r="AB94" i="2"/>
  <c r="AB91" i="2"/>
  <c r="AB90" i="2"/>
  <c r="AB89" i="2"/>
  <c r="AA67" i="2"/>
  <c r="AA65" i="2"/>
  <c r="AA64" i="2"/>
  <c r="AA63" i="2"/>
  <c r="AA73" i="2" s="1"/>
  <c r="AA72" i="2"/>
  <c r="AA71" i="2"/>
  <c r="AA70" i="2"/>
  <c r="AA69" i="2"/>
  <c r="AA75" i="2"/>
  <c r="AA85" i="2"/>
  <c r="AA84" i="2"/>
  <c r="AA83" i="2"/>
  <c r="AA82" i="2"/>
  <c r="AA81" i="2"/>
  <c r="AA80" i="2"/>
  <c r="AA79" i="2"/>
  <c r="AA78" i="2"/>
  <c r="AA86" i="2"/>
  <c r="AA76" i="2"/>
  <c r="AA74" i="2"/>
  <c r="AA68" i="2"/>
  <c r="AA62" i="2"/>
  <c r="AA61" i="2"/>
  <c r="AA124" i="2" s="1"/>
  <c r="AB86" i="2"/>
  <c r="AB85" i="2"/>
  <c r="AB84" i="2"/>
  <c r="AB83" i="2"/>
  <c r="AB82" i="2"/>
  <c r="AB81" i="2"/>
  <c r="AB80" i="2"/>
  <c r="AB79" i="2"/>
  <c r="AB78" i="2"/>
  <c r="AB75" i="2"/>
  <c r="AB72" i="2"/>
  <c r="AB71" i="2"/>
  <c r="AB70" i="2"/>
  <c r="AB69" i="2"/>
  <c r="AB76" i="2"/>
  <c r="AB74" i="2"/>
  <c r="AB68" i="2"/>
  <c r="AB128" i="2" s="1"/>
  <c r="AB67" i="2"/>
  <c r="AB65" i="2"/>
  <c r="AB64" i="2"/>
  <c r="AB63" i="2"/>
  <c r="AB62" i="2"/>
  <c r="AB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P124" i="2"/>
  <c r="P126" i="2" s="1"/>
  <c r="S124" i="2"/>
  <c r="T124" i="2"/>
  <c r="R73" i="2"/>
  <c r="R87" i="2" s="1"/>
  <c r="N73" i="2"/>
  <c r="N87" i="2" s="1"/>
  <c r="AB52" i="2"/>
  <c r="AA52" i="2"/>
  <c r="AA43" i="2"/>
  <c r="AA36" i="2"/>
  <c r="AB26" i="2"/>
  <c r="C35" i="1" s="1"/>
  <c r="AA26" i="2"/>
  <c r="AB21" i="2"/>
  <c r="AB39" i="2" s="1"/>
  <c r="AA18" i="2"/>
  <c r="AA21" i="2" s="1"/>
  <c r="AB18" i="2"/>
  <c r="AB37" i="2" s="1"/>
  <c r="AB30" i="2"/>
  <c r="AA11" i="2"/>
  <c r="AB11" i="2"/>
  <c r="AB36" i="2" s="1"/>
  <c r="O31" i="2"/>
  <c r="N31" i="2"/>
  <c r="R30" i="2"/>
  <c r="N36" i="2"/>
  <c r="N26" i="2"/>
  <c r="N11" i="2"/>
  <c r="N18" i="2" s="1"/>
  <c r="N52" i="2"/>
  <c r="N43" i="2" s="1"/>
  <c r="R52" i="2"/>
  <c r="T128" i="2"/>
  <c r="Q129" i="2"/>
  <c r="Q126" i="2"/>
  <c r="Q104" i="2"/>
  <c r="Q116" i="2" s="1"/>
  <c r="Q119" i="2" s="1"/>
  <c r="Q73" i="2"/>
  <c r="Q87" i="2" s="1"/>
  <c r="P73" i="2"/>
  <c r="P87" i="2" s="1"/>
  <c r="R121" i="2" l="1"/>
  <c r="R122" i="2" s="1"/>
  <c r="R137" i="2" s="1"/>
  <c r="AA87" i="2"/>
  <c r="AA121" i="2" s="1"/>
  <c r="AA122" i="2" s="1"/>
  <c r="AA137" i="2" s="1"/>
  <c r="AB73" i="2"/>
  <c r="AB87" i="2" s="1"/>
  <c r="AA126" i="2"/>
  <c r="N121" i="2"/>
  <c r="N122" i="2" s="1"/>
  <c r="N137" i="2" s="1"/>
  <c r="AA119" i="2"/>
  <c r="AA23" i="2"/>
  <c r="AA38" i="2" s="1"/>
  <c r="AA39" i="2"/>
  <c r="N21" i="2"/>
  <c r="N37" i="2"/>
  <c r="AA37" i="2"/>
  <c r="AB126" i="2"/>
  <c r="AB135" i="2" s="1"/>
  <c r="AA134" i="2"/>
  <c r="AB134" i="2"/>
  <c r="AB138" i="2" s="1"/>
  <c r="AB104" i="2"/>
  <c r="AB116" i="2" s="1"/>
  <c r="AB119" i="2" s="1"/>
  <c r="AB23" i="2"/>
  <c r="AB38" i="2" s="1"/>
  <c r="H37" i="2"/>
  <c r="H21" i="2"/>
  <c r="N126" i="2"/>
  <c r="L21" i="2"/>
  <c r="L37" i="2"/>
  <c r="AB43" i="2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L23" i="2" l="1"/>
  <c r="L38" i="2" s="1"/>
  <c r="AB121" i="2"/>
  <c r="AB122" i="2" s="1"/>
  <c r="AB137" i="2" s="1"/>
  <c r="N135" i="2"/>
  <c r="H23" i="2"/>
  <c r="H38" i="2" s="1"/>
  <c r="N23" i="2"/>
  <c r="N38" i="2" s="1"/>
  <c r="AA135" i="2"/>
  <c r="AA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Q43" i="2" l="1"/>
  <c r="Q18" i="2"/>
  <c r="M18" i="2"/>
  <c r="S134" i="2"/>
  <c r="T134" i="2"/>
  <c r="M37" i="2" l="1"/>
  <c r="M21" i="2"/>
  <c r="Q37" i="2"/>
  <c r="Q21" i="2"/>
  <c r="R26" i="2"/>
  <c r="R11" i="2"/>
  <c r="R18" i="2" s="1"/>
  <c r="S26" i="2"/>
  <c r="S11" i="2"/>
  <c r="S18" i="2" s="1"/>
  <c r="S30" i="2"/>
  <c r="S31" i="2"/>
  <c r="T31" i="2"/>
  <c r="P31" i="2"/>
  <c r="O26" i="2"/>
  <c r="O11" i="2"/>
  <c r="O18" i="2" s="1"/>
  <c r="S139" i="2" l="1"/>
  <c r="R139" i="2"/>
  <c r="Q139" i="2"/>
  <c r="P139" i="2"/>
  <c r="R36" i="2"/>
  <c r="O36" i="2"/>
  <c r="S37" i="2"/>
  <c r="S21" i="2"/>
  <c r="R21" i="2"/>
  <c r="R37" i="2"/>
  <c r="O37" i="2"/>
  <c r="O21" i="2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121" i="2" l="1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P23" i="2" s="1"/>
  <c r="P38" i="2" s="1"/>
  <c r="C8" i="1"/>
  <c r="C11" i="1"/>
  <c r="T36" i="2" l="1"/>
  <c r="T21" i="2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<sst xmlns="http://schemas.openxmlformats.org/spreadsheetml/2006/main" count="296" uniqueCount="220">
  <si>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</si>
  <si>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</si>
  <si>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</si>
  <si>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</si>
  <si>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</si>
  <si>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</si>
  <si>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</si>
  <si>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</si>
  <si>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</si>
  <si>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</si>
  <si>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</si>
  <si>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</si>
  <si>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</si>
  <si>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</si>
  <si>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</si>
  <si>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</si>
  <si>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</si>
  <si>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</si>
  <si>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</si>
  <si>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</si>
  <si>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</si>
  <si>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</si>
  <si>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</si>
  <si>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</si>
  <si>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</si>
  <si>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</si>
  <si>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</si>
  <si>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</si>
  <si>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</si>
  <si>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</si>
  <si>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</si>
  <si>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</si>
  <si>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</si>
  <si>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</si>
  <si>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</si>
  <si>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</si>
  <si>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</si>
  <si>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</si>
  <si>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</si>
  <si>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</si>
  <si>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</si>
  <si>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</si>
  <si>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</si>
  <si>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</si>
  <si>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</si>
  <si>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</si>
  <si>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</si>
  <si>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</si>
  <si>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</si>
  <si>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</si>
  <si>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</si>
  <si>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</si>
  <si>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</si>
  <si>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</si>
  <si>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</si>
  <si>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</si>
  <si>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</si>
  <si>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</si>
  <si>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</si>
  <si>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</si>
  <si>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</si>
  <si>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</si>
  <si>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</si>
  <si>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</si>
  <si>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</si>
  <si>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</si>
  <si>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</si>
  <si>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</si>
  <si>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</si>
  <si>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</si>
  <si>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</si>
  <si>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</si>
  <si>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</si>
  <si>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</si>
  <si>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</si>
  <si>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</si>
  <si>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</si>
  <si>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</si>
  <si>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</si>
  <si>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</si>
  <si>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</si>
  <si>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</si>
  <si>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</si>
  <si>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</si>
  <si>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</si>
  <si>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</si>
  <si>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</si>
  <si>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</si>
  <si>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</si>
  <si>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</si>
  <si>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</si>
  <si>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</si>
  <si>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</si>
  <si>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</si>
  <si>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</si>
  <si>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</si>
  <si>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</si>
  <si>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</si>
  <si>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</si>
  <si>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</si>
  <si>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</si>
  <si>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</si>
  <si>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</si>
  <si>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</si>
  <si>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</si>
  <si>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</si>
  <si>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</si>
  <si>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</si>
  <si>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</si>
  <si>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</si>
  <si>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</si>
  <si>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</si>
  <si>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</si>
  <si>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</si>
  <si>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</si>
  <si>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</si>
  <si>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</si>
  <si>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</si>
  <si>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</si>
  <si>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</si>
  <si>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</si>
  <si>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</si>
  <si>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</si>
  <si>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</si>
  <si>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</si>
  <si>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</si>
  <si>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</si>
  <si>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</si>
  <si>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</si>
  <si>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</si>
  <si>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</si>
  <si>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</si>
  <si>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</si>
  <si>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</si>
  <si>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</si>
  <si>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</si>
  <si>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</si>
  <si>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</si>
  <si>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</si>
  <si>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</si>
  <si>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</si>
  <si>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</si>
  <si>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</si>
  <si>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</si>
  <si>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</si>
  <si>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</si>
  <si>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</si>
  <si>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</si>
  <si>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</si>
  <si>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</si>
  <si>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</si>
  <si>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</si>
  <si>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</si>
  <si>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</si>
  <si>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</si>
  <si>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</si>
  <si>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</si>
  <si>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</si>
  <si>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</si>
  <si>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</si>
  <si>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</si>
  <si>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</si>
  <si>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</si>
  <si>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</si>
  <si>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</si>
  <si>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</si>
  <si>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</si>
  <si>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</si>
  <si>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</si>
  <si>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</si>
  <si>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</si>
  <si>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</si>
  <si>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</si>
  <si>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</si>
  <si>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</si>
  <si>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</si>
  <si>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</si>
  <si>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</si>
  <si>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</si>
  <si>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</si>
  <si>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</si>
  <si>
    <t>Q3</t>
  </si>
  <si>
    <t>https://api.mziq.com/mzfilemanager/v2/d/12a56b3a-7b37-4dba-b80a-f3358bf66b71/6180d10a-38ab-421f-9f8b-22fbb0bcd380?origin=1</t>
  </si>
  <si>
    <t>Embraer 190-E2</t>
  </si>
  <si>
    <t>Large Jets</t>
  </si>
  <si>
    <t>Guarantee Deposits</t>
  </si>
  <si>
    <t>Dividends Payable</t>
  </si>
  <si>
    <t>Financial Guarantee &amp; Residual</t>
  </si>
  <si>
    <t>Q4 21</t>
  </si>
  <si>
    <t>https://api.mziq.com/mzfilemanager/v2/d/12a56b3a-7b37-4dba-b80a-f3358bf66b71/282b37b7-69b6-46c3-86f1-3d03bb11cc0e?origin=1</t>
  </si>
  <si>
    <t>Embraer 190</t>
  </si>
  <si>
    <t>-</t>
  </si>
  <si>
    <t>Embraer confident with a deal offered to Croatia airlines to replace all existing 6 Dash-8 &amp; 7 A320 aircraft with E2 jet</t>
  </si>
  <si>
    <t>Q2 20</t>
  </si>
  <si>
    <t>https://api.mziq.com/mzfilemanager/v2/d/12a56b3a-7b37-4dba-b80a-f3358bf66b71/1083816a-dedc-4569-947a-0418e30ccac3?origin=1</t>
  </si>
  <si>
    <t>Embraer 195</t>
  </si>
  <si>
    <t>Collateralized A/R</t>
  </si>
  <si>
    <t>Recourse &amp; Non-Recourse Debt</t>
  </si>
  <si>
    <t>Q1 21</t>
  </si>
  <si>
    <t>https://api.mziq.com/mzfilemanager/v2/d/12a56b3a-7b37-4dba-b80a-f3358bf66b71/a30b7884-cd47-4bdd-bad3-db5809146933?origin=1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</si>
  <si>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</si>
  <si>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</si>
  <si>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</si>
  <si>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</si>
  <si>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</si>
  <si>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</si>
  <si>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</si>
  <si>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</si>
  <si>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</si>
  <si>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</si>
  <si>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Q3 19</t>
  </si>
  <si>
    <t>https://api.mziq.com/mzfilemanager/v2/d/12a56b3a-7b37-4dba-b80a-f3358bf66b71/8307c88a-cbb3-4e54-9db4-f192e081992a?origin=1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</si>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</sst>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\x"/>
    <numFmt numFmtId="167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Model'!$C$1:$T$1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12</xdr:col>
      <xdr:colOff>437205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exyuaviation.com/2022/09/embraers-offer-to-croatia-airlines-too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B44"/>
  <sheetViews>
    <sheetView workbookViewId="0">
      <selection activeCell="F37" sqref="F37"/>
    </sheetView>
  </sheetViews>
  <sheetFormatPr defaultRowHeight="12.75"/>
  <cols>
    <col min="1" max="16384" width="9.140625" style="3"/>
  </cols>
  <sheetData>
    <row r="2" spans="1:28" ht="15">
      <c r="B2" s="1" t="s">
        <v>0</v>
      </c>
      <c r="D2"/>
    </row>
    <row r="3" spans="1:28">
      <c r="B3" s="2" t="s">
        <v>1</v>
      </c>
    </row>
    <row r="5" spans="1:28">
      <c r="B5" s="70" t="s">
        <v>2</v>
      </c>
      <c r="C5" s="71"/>
      <c r="D5" s="72"/>
      <c r="G5" s="70" t="s">
        <v>10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2"/>
      <c r="U5" s="70" t="s">
        <v>133</v>
      </c>
      <c r="V5" s="71"/>
      <c r="W5" s="71"/>
      <c r="X5" s="72"/>
      <c r="AA5" s="85" t="s">
        <v>216</v>
      </c>
      <c r="AB5" s="86"/>
    </row>
    <row r="6" spans="1:28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  <c r="AA6" s="87" t="s">
        <v>217</v>
      </c>
      <c r="AB6" s="38"/>
    </row>
    <row r="7" spans="1:28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  <c r="AA7" s="87" t="s">
        <v>218</v>
      </c>
      <c r="AB7" s="38"/>
    </row>
    <row r="8" spans="1:28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  <c r="AA8" s="88" t="s">
        <v>219</v>
      </c>
      <c r="AB8" s="36"/>
    </row>
    <row r="9" spans="1:28">
      <c r="B9" s="4" t="s">
        <v>6</v>
      </c>
      <c r="C9" s="12">
        <f>'Financial Model'!S124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8">
      <c r="B10" s="4" t="s">
        <v>7</v>
      </c>
      <c r="C10" s="12">
        <f>'Financial Model'!T125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8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8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8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8">
      <c r="G14" s="9">
        <v>44805</v>
      </c>
      <c r="H14" s="7" t="s">
        <v>192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8">
      <c r="B15" s="70" t="s">
        <v>14</v>
      </c>
      <c r="C15" s="71"/>
      <c r="D15" s="72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8">
      <c r="A16" s="14" t="s">
        <v>16</v>
      </c>
      <c r="B16" s="16" t="s">
        <v>15</v>
      </c>
      <c r="C16" s="75" t="s">
        <v>18</v>
      </c>
      <c r="D16" s="76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75" t="s">
        <v>19</v>
      </c>
      <c r="D17" s="76"/>
      <c r="G17" s="9">
        <v>44805</v>
      </c>
      <c r="H17" s="7" t="s">
        <v>204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75"/>
      <c r="D18" s="76"/>
      <c r="G18" s="10"/>
      <c r="H18" s="8" t="s">
        <v>201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83"/>
      <c r="D19" s="84"/>
      <c r="G19" s="10"/>
      <c r="H19" s="8" t="s">
        <v>202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8" t="s">
        <v>200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203</v>
      </c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70" t="s">
        <v>20</v>
      </c>
      <c r="C22" s="71"/>
      <c r="D22" s="72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75" t="s">
        <v>132</v>
      </c>
      <c r="D23" s="76"/>
      <c r="G23" s="9">
        <v>44743</v>
      </c>
      <c r="H23" s="7" t="s">
        <v>205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75">
        <v>1969</v>
      </c>
      <c r="D24" s="76"/>
      <c r="G24" s="10"/>
      <c r="H24" s="8" t="s">
        <v>206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U24" s="46" t="s">
        <v>143</v>
      </c>
      <c r="V24" s="37"/>
      <c r="W24" s="37"/>
      <c r="X24" s="38"/>
    </row>
    <row r="25" spans="2:24">
      <c r="B25" s="10"/>
      <c r="C25" s="75"/>
      <c r="D25" s="76"/>
      <c r="G25" s="10"/>
      <c r="H25" s="50" t="s">
        <v>207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81">
        <f>'Financial Model'!T68</f>
        <v>2392.9</v>
      </c>
      <c r="D26" s="82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U26" s="45" t="s">
        <v>145</v>
      </c>
      <c r="V26" s="37"/>
      <c r="W26" s="37"/>
      <c r="X26" s="38"/>
    </row>
    <row r="27" spans="2:24">
      <c r="B27" s="10"/>
      <c r="C27" s="75"/>
      <c r="D27" s="76"/>
      <c r="G27" s="9">
        <v>43922</v>
      </c>
      <c r="H27" s="37" t="s">
        <v>164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8" t="s">
        <v>169</v>
      </c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77" t="s">
        <v>31</v>
      </c>
      <c r="D29" s="78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51" t="s">
        <v>31</v>
      </c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70" t="s">
        <v>25</v>
      </c>
      <c r="C32" s="71"/>
      <c r="D32" s="72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79">
        <f>C6/'Financial Model'!T122</f>
        <v>2.4165314860584122</v>
      </c>
      <c r="D33" s="80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79">
        <f>C6/'Financial Model'!AB9</f>
        <v>2.2515010006671113E-3</v>
      </c>
      <c r="D34" s="80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73">
        <f>C6/'Financial Model'!AB26</f>
        <v>-155.32248322147649</v>
      </c>
      <c r="D35" s="74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180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70" t="s">
        <v>158</v>
      </c>
      <c r="V37" s="71"/>
      <c r="W37" s="71"/>
      <c r="X37" s="72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4"/>
      <c r="V41" s="60"/>
      <c r="W41" s="60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61" t="s">
        <v>208</v>
      </c>
      <c r="V42" s="60"/>
      <c r="W42" s="60"/>
      <c r="X42" s="38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U43" s="61" t="s">
        <v>209</v>
      </c>
      <c r="V43" s="60"/>
      <c r="W43" s="60"/>
      <c r="X43" s="38"/>
    </row>
    <row r="44" spans="2:24">
      <c r="U44" s="43"/>
      <c r="V44" s="35"/>
      <c r="W44" s="35"/>
      <c r="X44" s="62" t="s">
        <v>31</v>
      </c>
    </row>
  </sheetData>
  <mergeCells count="21">
    <mergeCell ref="AA5:AB5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U37:X37"/>
    <mergeCell ref="C35:D35"/>
    <mergeCell ref="C27:D27"/>
    <mergeCell ref="C29:D29"/>
    <mergeCell ref="B32:D32"/>
    <mergeCell ref="C33:D33"/>
    <mergeCell ref="C34:D34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9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X44" r:id="rId9" xr:uid="{F9FF1395-9489-4EC9-819E-D412DF0569AE}"/>
  </hyperlinks>
  <pageMargins left="0.7" right="0.7" top="0.75" bottom="0.75" header="0.3" footer="0.3"/>
  <pageSetup paperSize="256" orientation="portrait" horizontalDpi="203" verticalDpi="203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41"/>
  <sheetViews>
    <sheetView tabSelected="1" zoomScaleNormal="100" workbookViewId="0">
      <pane xSplit="2" ySplit="3" topLeftCell="C100" activePane="bottomRight" state="frozen"/>
      <selection pane="topRight" activeCell="C1" sqref="C1"/>
      <selection pane="bottomLeft" activeCell="A4" sqref="A4"/>
      <selection pane="bottomRight" activeCell="C131" sqref="C131:F131"/>
    </sheetView>
  </sheetViews>
  <sheetFormatPr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38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24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Y2" s="22">
        <v>43465</v>
      </c>
      <c r="Z2" s="22">
        <v>43830</v>
      </c>
      <c r="AA2" s="22">
        <v>44196</v>
      </c>
      <c r="AB2" s="22">
        <v>44561</v>
      </c>
    </row>
    <row r="3" spans="2:38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Z3" s="23">
        <v>43916</v>
      </c>
      <c r="AB3" s="23">
        <v>44629</v>
      </c>
    </row>
    <row r="4" spans="2:38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Y4" s="52">
        <v>2358.3000000000002</v>
      </c>
      <c r="Z4" s="52">
        <v>2234.5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Y5" s="52">
        <v>1104.3</v>
      </c>
      <c r="Z5" s="52">
        <v>1397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Y6" s="52">
        <v>612.1</v>
      </c>
      <c r="Z6" s="52">
        <v>775.3</v>
      </c>
      <c r="AA6" s="52">
        <v>653.9</v>
      </c>
      <c r="AB6" s="52">
        <v>594.4</v>
      </c>
    </row>
    <row r="7" spans="2:38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Y7" s="52">
        <v>980.8</v>
      </c>
      <c r="Z7" s="52">
        <v>1046.7</v>
      </c>
      <c r="AA7" s="52">
        <v>920</v>
      </c>
      <c r="AB7" s="52">
        <v>1132.2</v>
      </c>
    </row>
    <row r="8" spans="2:38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Y8" s="52">
        <v>15.6</v>
      </c>
      <c r="Z8" s="52">
        <v>9.1</v>
      </c>
      <c r="AA8" s="52">
        <v>11.3</v>
      </c>
      <c r="AB8" s="52">
        <v>24.1</v>
      </c>
    </row>
    <row r="9" spans="2:38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Y9" s="26">
        <v>5071.1000000000004</v>
      </c>
      <c r="Z9" s="26">
        <v>5462.6</v>
      </c>
      <c r="AA9" s="26">
        <v>3771.1</v>
      </c>
      <c r="AB9" s="26">
        <v>4197.2</v>
      </c>
    </row>
    <row r="10" spans="2:38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Y10" s="27">
        <v>4303.1000000000004</v>
      </c>
      <c r="Z10" s="27">
        <v>4667.1000000000004</v>
      </c>
      <c r="AA10" s="27">
        <v>3293.5</v>
      </c>
      <c r="AB10" s="27">
        <v>3537.6</v>
      </c>
    </row>
    <row r="11" spans="2:38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Y11" s="26">
        <f t="shared" ref="Y11:Z11" si="2">Y9-Y10</f>
        <v>768</v>
      </c>
      <c r="Z11" s="26">
        <f t="shared" si="2"/>
        <v>795.5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Y12" s="27">
        <v>182.6</v>
      </c>
      <c r="Z12" s="27">
        <v>190.2</v>
      </c>
      <c r="AA12" s="27">
        <v>143.4</v>
      </c>
      <c r="AB12" s="27">
        <v>153.19999999999999</v>
      </c>
    </row>
    <row r="13" spans="2:38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Y13" s="27">
        <v>304.2</v>
      </c>
      <c r="Z13" s="27">
        <v>285.89999999999998</v>
      </c>
      <c r="AA13" s="27">
        <v>194</v>
      </c>
      <c r="AB13" s="27">
        <v>226.4</v>
      </c>
    </row>
    <row r="14" spans="2:38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Y14" s="27">
        <v>0</v>
      </c>
      <c r="Z14" s="27">
        <v>0</v>
      </c>
      <c r="AA14" s="27">
        <v>61.8</v>
      </c>
      <c r="AB14" s="27">
        <v>-13</v>
      </c>
    </row>
    <row r="15" spans="2:38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Y15" s="27">
        <v>46.1</v>
      </c>
      <c r="Z15" s="27">
        <v>49.4</v>
      </c>
      <c r="AA15" s="27">
        <v>29.8</v>
      </c>
      <c r="AB15" s="27">
        <v>43</v>
      </c>
    </row>
    <row r="16" spans="2:38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Y16" s="27">
        <v>-199.4</v>
      </c>
      <c r="Z16" s="27">
        <v>-346.8</v>
      </c>
      <c r="AA16" s="27">
        <v>-374.7</v>
      </c>
      <c r="AB16" s="27">
        <v>-49.8</v>
      </c>
    </row>
    <row r="17" spans="2:28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Y17" s="27">
        <v>-0.4</v>
      </c>
      <c r="Z17" s="27">
        <v>-0.2</v>
      </c>
      <c r="AA17" s="27">
        <v>2.7</v>
      </c>
      <c r="AB17" s="27">
        <v>1.1000000000000001</v>
      </c>
    </row>
    <row r="18" spans="2:28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Y18" s="26">
        <f t="shared" ref="Y18:AB18" si="5">Y11-Y12-Y13-Y14-Y15+Y16+Y17</f>
        <v>35.29999999999999</v>
      </c>
      <c r="Z18" s="26">
        <f t="shared" si="5"/>
        <v>-77.000000000000014</v>
      </c>
      <c r="AA18" s="26">
        <f t="shared" si="5"/>
        <v>-323.40000000000003</v>
      </c>
      <c r="AB18" s="26">
        <f t="shared" si="5"/>
        <v>201.29999999999987</v>
      </c>
    </row>
    <row r="19" spans="2:28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Y19" s="27">
        <v>-171.5</v>
      </c>
      <c r="Z19" s="27">
        <v>-116.1</v>
      </c>
      <c r="AA19" s="27">
        <v>-232.7</v>
      </c>
      <c r="AB19" s="27">
        <v>-199.4</v>
      </c>
    </row>
    <row r="20" spans="2:28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Y20" s="27">
        <v>0</v>
      </c>
      <c r="Z20" s="27">
        <v>6.9</v>
      </c>
      <c r="AA20" s="27">
        <v>-79.099999999999994</v>
      </c>
      <c r="AB20" s="27">
        <v>25.5</v>
      </c>
    </row>
    <row r="21" spans="2:28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Y21" s="27">
        <f t="shared" ref="Y21:AB21" si="8">Y18+Y19+Y20</f>
        <v>-136.20000000000002</v>
      </c>
      <c r="Z21" s="27">
        <f t="shared" si="8"/>
        <v>-186.20000000000002</v>
      </c>
      <c r="AA21" s="27">
        <f t="shared" si="8"/>
        <v>-635.20000000000005</v>
      </c>
      <c r="AB21" s="27">
        <f t="shared" si="8"/>
        <v>27.399999999999864</v>
      </c>
    </row>
    <row r="22" spans="2:28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Y22" s="27">
        <v>35</v>
      </c>
      <c r="Z22" s="27">
        <v>130.30000000000001</v>
      </c>
      <c r="AA22" s="27">
        <v>93.1</v>
      </c>
      <c r="AB22" s="27">
        <v>70.900000000000006</v>
      </c>
    </row>
    <row r="23" spans="2:28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Y23" s="26">
        <f t="shared" ref="Y23:Z23" si="11">Y21-Y22</f>
        <v>-171.20000000000002</v>
      </c>
      <c r="Z23" s="26">
        <f t="shared" si="11"/>
        <v>-316.5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Y24" s="2">
        <v>-178.2</v>
      </c>
      <c r="Z24" s="2">
        <v>-322.3</v>
      </c>
      <c r="AA24" s="26">
        <v>-731.9</v>
      </c>
      <c r="AB24" s="26">
        <v>-44.7</v>
      </c>
    </row>
    <row r="25" spans="2:28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Y25" s="27">
        <v>7</v>
      </c>
      <c r="Z25" s="3">
        <v>5.8</v>
      </c>
      <c r="AA25" s="27">
        <v>3.6</v>
      </c>
      <c r="AB25" s="27">
        <v>1.2</v>
      </c>
    </row>
    <row r="26" spans="2:28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Y26" s="28">
        <f t="shared" ref="Y26:AB26" si="14">Y24/Y27</f>
        <v>-0.24274621986105432</v>
      </c>
      <c r="Z26" s="28">
        <f t="shared" si="14"/>
        <v>-0.43796711509715996</v>
      </c>
      <c r="AA26" s="28">
        <f t="shared" si="14"/>
        <v>-0.99415919587068724</v>
      </c>
      <c r="AB26" s="28">
        <f t="shared" si="14"/>
        <v>-6.0841159657002861E-2</v>
      </c>
    </row>
    <row r="27" spans="2:28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Y27" s="3">
        <v>734.1</v>
      </c>
      <c r="Z27" s="3">
        <v>735.9</v>
      </c>
      <c r="AA27" s="3">
        <v>736.2</v>
      </c>
      <c r="AB27" s="3">
        <v>734.7</v>
      </c>
    </row>
    <row r="30" spans="2:28" s="2" customFormat="1">
      <c r="B30" s="2" t="s">
        <v>66</v>
      </c>
      <c r="C30" s="15" t="s">
        <v>191</v>
      </c>
      <c r="D30" s="15" t="s">
        <v>191</v>
      </c>
      <c r="E30" s="15" t="s">
        <v>191</v>
      </c>
      <c r="F30" s="15" t="s">
        <v>191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Y30" s="63" t="s">
        <v>191</v>
      </c>
      <c r="Z30" s="34">
        <f t="shared" ref="Z30:AA30" si="18">Z9/Y9-1</f>
        <v>7.7202184930291295E-2</v>
      </c>
      <c r="AA30" s="34">
        <f t="shared" si="18"/>
        <v>-0.30965108190239088</v>
      </c>
      <c r="AB30" s="34">
        <f>AB9/AA9-1</f>
        <v>0.11299090451062033</v>
      </c>
    </row>
    <row r="31" spans="2:28" s="25" customFormat="1">
      <c r="B31" s="25" t="s">
        <v>67</v>
      </c>
      <c r="C31" s="63" t="s">
        <v>191</v>
      </c>
      <c r="D31" s="25">
        <f t="shared" ref="D31" si="19">D9/C9-1</f>
        <v>0.30844527751744244</v>
      </c>
      <c r="E31" s="25">
        <f t="shared" ref="E31" si="20">E9/D9-1</f>
        <v>-7.7357739753282972E-2</v>
      </c>
      <c r="F31" s="25">
        <f t="shared" ref="F31" si="21">F9/E9-1</f>
        <v>0.46433192443716043</v>
      </c>
      <c r="G31" s="25">
        <f t="shared" ref="G31" si="22">G9/F9-1</f>
        <v>-0.51502120640904803</v>
      </c>
      <c r="H31" s="25">
        <f t="shared" ref="H31" si="23">H9/G9-1</f>
        <v>0.67460221061581449</v>
      </c>
      <c r="I31" s="25">
        <f t="shared" ref="I31" si="24">I9/H9-1</f>
        <v>-0.14731268586349466</v>
      </c>
      <c r="J31" s="25">
        <f t="shared" ref="J31" si="25">J9/I9-1</f>
        <v>0.77356243620279019</v>
      </c>
      <c r="K31" s="25">
        <f t="shared" ref="K31" si="26">K9/J9-1</f>
        <v>-0.69601918465227819</v>
      </c>
      <c r="L31" s="25">
        <f t="shared" ref="L31" si="27">L9/K9-1</f>
        <v>-0.15241401072893646</v>
      </c>
      <c r="M31" s="25">
        <f t="shared" ref="M31" si="28">M9/L9-1</f>
        <v>0.41232315711094558</v>
      </c>
      <c r="N31" s="25">
        <f t="shared" ref="N31:O31" si="29">N9/M9-1</f>
        <v>1.4270462633451957</v>
      </c>
      <c r="O31" s="25">
        <f t="shared" si="29"/>
        <v>-0.56158357771261003</v>
      </c>
      <c r="P31" s="25">
        <f>P9/O9-1</f>
        <v>0.40034683512944391</v>
      </c>
      <c r="Q31" s="25">
        <f t="shared" ref="Q31:R31" si="30">Q9/P9-1</f>
        <v>-0.15249889429455987</v>
      </c>
      <c r="R31" s="25">
        <f t="shared" si="30"/>
        <v>0.35820895522388052</v>
      </c>
      <c r="S31" s="25">
        <f>S9/R9-1</f>
        <v>-0.53823099976946132</v>
      </c>
      <c r="T31" s="25">
        <f>T9/S9-1</f>
        <v>0.69562323181893837</v>
      </c>
      <c r="Y31" s="63" t="s">
        <v>191</v>
      </c>
      <c r="Z31" s="63" t="s">
        <v>191</v>
      </c>
      <c r="AA31" s="63" t="s">
        <v>191</v>
      </c>
      <c r="AB31" s="63" t="s">
        <v>191</v>
      </c>
    </row>
    <row r="32" spans="2:28" s="64" customFormat="1">
      <c r="B32" s="68" t="s">
        <v>57</v>
      </c>
      <c r="C32" s="63" t="s">
        <v>191</v>
      </c>
      <c r="D32" s="64">
        <f t="shared" ref="D32" si="31">D15/C15-1</f>
        <v>3.0612244897959107E-2</v>
      </c>
      <c r="E32" s="64">
        <f t="shared" ref="E32" si="32">E15/D15-1</f>
        <v>-0.13861386138613863</v>
      </c>
      <c r="F32" s="64">
        <f t="shared" ref="F32:S32" si="33">F15/E15-1</f>
        <v>1.0114942528735633</v>
      </c>
      <c r="G32" s="64">
        <f t="shared" si="33"/>
        <v>-0.46857142857142853</v>
      </c>
      <c r="H32" s="64">
        <f t="shared" si="33"/>
        <v>0.26881720430107525</v>
      </c>
      <c r="I32" s="64">
        <f t="shared" si="33"/>
        <v>-1.6949152542372947E-2</v>
      </c>
      <c r="J32" s="64">
        <f t="shared" si="33"/>
        <v>0.44827586206896552</v>
      </c>
      <c r="K32" s="64">
        <f t="shared" si="33"/>
        <v>-0.65476190476190477</v>
      </c>
      <c r="L32" s="64">
        <f t="shared" si="33"/>
        <v>0.10344827586206895</v>
      </c>
      <c r="M32" s="64">
        <f t="shared" si="33"/>
        <v>0.10937499999999978</v>
      </c>
      <c r="N32" s="64">
        <f t="shared" si="33"/>
        <v>0.47887323943661975</v>
      </c>
      <c r="O32" s="64">
        <f t="shared" si="33"/>
        <v>-0.19999999999999996</v>
      </c>
      <c r="P32" s="64">
        <f t="shared" si="33"/>
        <v>0.10714285714285721</v>
      </c>
      <c r="Q32" s="64">
        <f t="shared" si="33"/>
        <v>0.10752688172043001</v>
      </c>
      <c r="R32" s="64">
        <f t="shared" si="33"/>
        <v>0.45631067961165028</v>
      </c>
      <c r="S32" s="64">
        <f t="shared" si="33"/>
        <v>0.15999999999999992</v>
      </c>
      <c r="T32" s="64">
        <f>T15/S15-1</f>
        <v>0.43103448275862077</v>
      </c>
      <c r="Y32" s="69"/>
      <c r="Z32" s="69">
        <f t="shared" ref="Z32:AA32" si="34">Z15/Y15-1</f>
        <v>7.1583514099782919E-2</v>
      </c>
      <c r="AA32" s="69">
        <f t="shared" si="34"/>
        <v>-0.39676113360323884</v>
      </c>
      <c r="AB32" s="69">
        <f>AB15/AA15-1</f>
        <v>0.44295302013422821</v>
      </c>
    </row>
    <row r="33" spans="2:28" s="25" customFormat="1">
      <c r="B33" s="67"/>
      <c r="C33" s="63"/>
      <c r="Y33" s="63"/>
      <c r="Z33" s="63"/>
      <c r="AA33" s="63"/>
      <c r="AB33" s="63"/>
    </row>
    <row r="34" spans="2:28">
      <c r="B34" s="67"/>
    </row>
    <row r="36" spans="2:28">
      <c r="B36" s="3" t="s">
        <v>68</v>
      </c>
      <c r="C36" s="25">
        <f t="shared" ref="C36:D36" si="35">C11/C9</f>
        <v>0.15630532125377478</v>
      </c>
      <c r="D36" s="25">
        <f t="shared" si="35"/>
        <v>0.11165937126939909</v>
      </c>
      <c r="E36" s="25">
        <f t="shared" ref="E36:G36" si="36">E11/E9</f>
        <v>0.18873458121280079</v>
      </c>
      <c r="F36" s="25">
        <f t="shared" ref="F36" si="37">F11/F9</f>
        <v>0.15398209236569266</v>
      </c>
      <c r="G36" s="25">
        <f t="shared" si="36"/>
        <v>0.19907688570387463</v>
      </c>
      <c r="H36" s="25">
        <f>H11/H9</f>
        <v>0.14404874156814398</v>
      </c>
      <c r="I36" s="25">
        <f t="shared" ref="I36:J36" si="38">I11/I9</f>
        <v>0.13133718952024487</v>
      </c>
      <c r="J36" s="25">
        <f t="shared" si="38"/>
        <v>0.13362110311750594</v>
      </c>
      <c r="K36" s="25">
        <f t="shared" ref="K36" si="39">K11/K9</f>
        <v>0.29031240138845055</v>
      </c>
      <c r="L36" s="25">
        <f t="shared" ref="L36" si="40">L11/L9</f>
        <v>3.0528667163067926E-2</v>
      </c>
      <c r="M36" s="25">
        <f>M11/M9</f>
        <v>7.2228812442335658E-2</v>
      </c>
      <c r="N36" s="25">
        <f t="shared" ref="N36" si="41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42">Q11/Q9</f>
        <v>0.18964617472080164</v>
      </c>
      <c r="R36" s="25">
        <f t="shared" si="42"/>
        <v>0.1504649196956889</v>
      </c>
      <c r="S36" s="25">
        <f t="shared" ref="S36" si="43">S11/S9</f>
        <v>0.20086536861374604</v>
      </c>
      <c r="T36" s="25">
        <f>T11/T9</f>
        <v>0.2289724212385906</v>
      </c>
      <c r="Y36" s="25">
        <f t="shared" ref="Y36:Z36" si="44">Y11/Y9</f>
        <v>0.15144643174064798</v>
      </c>
      <c r="Z36" s="25">
        <f t="shared" si="44"/>
        <v>0.1456266246842163</v>
      </c>
      <c r="AA36" s="25">
        <f>AA11/AA9</f>
        <v>0.12664739731112937</v>
      </c>
      <c r="AB36" s="25">
        <f>AB11/AB9</f>
        <v>0.15715238730582293</v>
      </c>
    </row>
    <row r="37" spans="2:28">
      <c r="B37" s="3" t="s">
        <v>69</v>
      </c>
      <c r="C37" s="25">
        <f t="shared" ref="C37:D37" si="45">C18/C9</f>
        <v>-5.5191086118922062E-3</v>
      </c>
      <c r="D37" s="25">
        <f t="shared" si="45"/>
        <v>-1.4086748905690451E-2</v>
      </c>
      <c r="E37" s="25">
        <f t="shared" ref="E37:G37" si="46">E18/E9</f>
        <v>4.6838609505736171E-2</v>
      </c>
      <c r="F37" s="25">
        <f t="shared" ref="F37" si="47">F18/F9</f>
        <v>3.8878416588123597E-3</v>
      </c>
      <c r="G37" s="25">
        <f t="shared" si="46"/>
        <v>-1.8462285922507007E-2</v>
      </c>
      <c r="H37" s="25">
        <f>H18/H9</f>
        <v>1.9293537390295309E-2</v>
      </c>
      <c r="I37" s="25">
        <f t="shared" ref="I37:J37" si="48">I18/I9</f>
        <v>-1.7693092888737785E-2</v>
      </c>
      <c r="J37" s="25">
        <f t="shared" si="48"/>
        <v>-3.2422062350119955E-2</v>
      </c>
      <c r="K37" s="25">
        <f t="shared" ref="K37" si="49">K18/K9</f>
        <v>-7.3998106658251905E-2</v>
      </c>
      <c r="L37" s="25">
        <f t="shared" ref="L37" si="50">L18/L9</f>
        <v>-0.63737900223380473</v>
      </c>
      <c r="M37" s="25">
        <f>M18/M9</f>
        <v>-4.9690259654672372E-2</v>
      </c>
      <c r="N37" s="25">
        <f t="shared" ref="N37" si="5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52">Q18/Q9</f>
        <v>3.1311971610479127E-2</v>
      </c>
      <c r="R37" s="25">
        <f t="shared" si="52"/>
        <v>4.6568815799584988E-2</v>
      </c>
      <c r="S37" s="25">
        <f t="shared" ref="S37" si="53">S18/S9</f>
        <v>-6.0409385921118344E-2</v>
      </c>
      <c r="T37" s="25">
        <f>T18/T9</f>
        <v>6.5462753950338556E-2</v>
      </c>
      <c r="Y37" s="25">
        <f t="shared" ref="Y37:Z37" si="54">Y18/Y9</f>
        <v>6.9610143755792601E-3</v>
      </c>
      <c r="Z37" s="25">
        <f t="shared" si="54"/>
        <v>-1.4095851792186873E-2</v>
      </c>
      <c r="AA37" s="25">
        <f>AA18/AA9</f>
        <v>-8.5757471294847662E-2</v>
      </c>
      <c r="AB37" s="25">
        <f>AB18/AB9</f>
        <v>4.7960545125321614E-2</v>
      </c>
    </row>
    <row r="38" spans="2:28">
      <c r="B38" s="3" t="s">
        <v>70</v>
      </c>
      <c r="C38" s="25">
        <f t="shared" ref="C38:D38" si="55">C23/C9</f>
        <v>-3.6342809538685919E-2</v>
      </c>
      <c r="D38" s="25">
        <f t="shared" si="55"/>
        <v>-9.9243931555909312E-2</v>
      </c>
      <c r="E38" s="25">
        <f t="shared" ref="E38:G38" si="56">E23/E9</f>
        <v>-9.1434486327957032E-3</v>
      </c>
      <c r="F38" s="25">
        <f t="shared" ref="F38" si="57">F23/F9</f>
        <v>2.2384542884070799E-3</v>
      </c>
      <c r="G38" s="25">
        <f t="shared" si="56"/>
        <v>-5.0042511842584743E-2</v>
      </c>
      <c r="H38" s="25">
        <f>H23/H9</f>
        <v>6.6729527816059642E-3</v>
      </c>
      <c r="I38" s="25">
        <f t="shared" ref="I38:J38" si="58">I23/I9</f>
        <v>-6.4052398775093694E-2</v>
      </c>
      <c r="J38" s="25">
        <f t="shared" si="58"/>
        <v>-0.10033573141486815</v>
      </c>
      <c r="K38" s="25">
        <f t="shared" ref="K38" si="59">K23/K9</f>
        <v>-0.45850426001893357</v>
      </c>
      <c r="L38" s="25">
        <f t="shared" ref="L38" si="60">L23/L9</f>
        <v>-0.58190618019359619</v>
      </c>
      <c r="M38" s="25">
        <f>M23/M9</f>
        <v>-0.15750626070910759</v>
      </c>
      <c r="N38" s="25">
        <f t="shared" ref="N38" si="61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62">Q23/Q9</f>
        <v>-4.7698570086629734E-2</v>
      </c>
      <c r="R38" s="25">
        <f t="shared" si="62"/>
        <v>2.3053869207714925E-3</v>
      </c>
      <c r="S38" s="25">
        <f t="shared" ref="S38" si="63">S23/S9</f>
        <v>-5.1090031619237815E-2</v>
      </c>
      <c r="T38" s="25">
        <f>T23/T9</f>
        <v>7.2725488271665487E-2</v>
      </c>
      <c r="Y38" s="25">
        <f t="shared" ref="Y38:Z38" si="64">Y23/Y9</f>
        <v>-3.3759933742186117E-2</v>
      </c>
      <c r="Z38" s="25">
        <f t="shared" si="64"/>
        <v>-5.7939442756196682E-2</v>
      </c>
      <c r="AA38" s="25">
        <f>AA23/AA9</f>
        <v>-0.1931266739147729</v>
      </c>
      <c r="AB38" s="25">
        <f>AB23/AB9</f>
        <v>-1.0364052225293087E-2</v>
      </c>
    </row>
    <row r="39" spans="2:28">
      <c r="B39" s="3" t="s">
        <v>71</v>
      </c>
      <c r="C39" s="25">
        <f t="shared" ref="C39:D39" si="65">C22/C21</f>
        <v>0.35250463821892336</v>
      </c>
      <c r="D39" s="25">
        <f t="shared" si="65"/>
        <v>-0.80986937590711117</v>
      </c>
      <c r="E39" s="25">
        <f t="shared" ref="E39:G39" si="66">E22/E21</f>
        <v>2.3417721518987515</v>
      </c>
      <c r="F39" s="25">
        <f t="shared" ref="F39" si="67">F22/F21</f>
        <v>1.255033557046968</v>
      </c>
      <c r="G39" s="25">
        <f t="shared" si="66"/>
        <v>0.12711864406779658</v>
      </c>
      <c r="H39" s="25">
        <f>H22/H21</f>
        <v>2.4375000000000546</v>
      </c>
      <c r="I39" s="25">
        <f t="shared" ref="I39:J39" si="68">I22/I21</f>
        <v>-1.0974930362116948</v>
      </c>
      <c r="J39" s="25">
        <f t="shared" si="68"/>
        <v>-1.1633919338159242</v>
      </c>
      <c r="K39" s="25">
        <f t="shared" ref="K39:L39" si="69">K22/K21</f>
        <v>-1.6982358402971207</v>
      </c>
      <c r="L39" s="25">
        <f t="shared" si="69"/>
        <v>0.19887237314197853</v>
      </c>
      <c r="M39" s="25">
        <f>M22/M21</f>
        <v>0.19582772543741597</v>
      </c>
      <c r="N39" s="25">
        <f t="shared" ref="N39" si="70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71">Q22/Q21</f>
        <v>-0.82800000000000162</v>
      </c>
      <c r="R39" s="25">
        <f t="shared" si="71"/>
        <v>0.94800693240901301</v>
      </c>
      <c r="S39" s="25">
        <f t="shared" ref="S39" si="72">S22/S21</f>
        <v>0.62098765432098757</v>
      </c>
      <c r="T39" s="25">
        <f>T22/T21</f>
        <v>-0.49696969696969745</v>
      </c>
      <c r="Y39" s="25">
        <f t="shared" ref="Y39:Z39" si="73">Y22/Y21</f>
        <v>-0.25697503671071947</v>
      </c>
      <c r="Z39" s="25">
        <f t="shared" si="73"/>
        <v>-0.6997851772287863</v>
      </c>
      <c r="AA39" s="25">
        <f>AA22/AA21</f>
        <v>-0.14656801007556672</v>
      </c>
      <c r="AB39" s="25">
        <f>AB22/AB21</f>
        <v>2.5875912408759256</v>
      </c>
    </row>
    <row r="42" spans="2:28">
      <c r="B42" s="33" t="s">
        <v>82</v>
      </c>
    </row>
    <row r="43" spans="2:28" s="2" customFormat="1">
      <c r="B43" s="29" t="s">
        <v>83</v>
      </c>
      <c r="C43" s="2">
        <f t="shared" ref="C43:D43" si="74">C44+C52</f>
        <v>25</v>
      </c>
      <c r="D43" s="2">
        <f t="shared" si="74"/>
        <v>48</v>
      </c>
      <c r="E43" s="2">
        <f t="shared" ref="E43:F43" si="75">E44+E52</f>
        <v>39</v>
      </c>
      <c r="F43" s="2">
        <f t="shared" si="75"/>
        <v>69</v>
      </c>
      <c r="G43" s="2">
        <f t="shared" ref="G43:H43" si="76">G44+G52</f>
        <v>22</v>
      </c>
      <c r="H43" s="2">
        <f t="shared" si="76"/>
        <v>51</v>
      </c>
      <c r="I43" s="2">
        <f t="shared" ref="I43:J43" si="77">I44+I52</f>
        <v>44</v>
      </c>
      <c r="J43" s="2">
        <f t="shared" si="77"/>
        <v>81</v>
      </c>
      <c r="K43" s="2">
        <f t="shared" ref="K43:L43" si="78">K44+K52</f>
        <v>14</v>
      </c>
      <c r="L43" s="2">
        <f t="shared" si="78"/>
        <v>17</v>
      </c>
      <c r="M43" s="2">
        <f t="shared" ref="M43" si="79">M44+M52</f>
        <v>48</v>
      </c>
      <c r="N43" s="2">
        <f t="shared" ref="N43:S43" si="80">N44+N52</f>
        <v>71</v>
      </c>
      <c r="O43" s="2">
        <f t="shared" ref="O43" si="81">O44+O52</f>
        <v>22</v>
      </c>
      <c r="P43" s="2">
        <f t="shared" si="80"/>
        <v>34</v>
      </c>
      <c r="Q43" s="2">
        <f t="shared" si="80"/>
        <v>30</v>
      </c>
      <c r="R43" s="2">
        <f t="shared" si="80"/>
        <v>55</v>
      </c>
      <c r="S43" s="2">
        <f t="shared" si="80"/>
        <v>26</v>
      </c>
      <c r="T43" s="2">
        <f>T44+T52</f>
        <v>32</v>
      </c>
      <c r="Y43" s="2">
        <f t="shared" ref="Y43:Z43" si="82">Y44+Y52</f>
        <v>178</v>
      </c>
      <c r="Z43" s="2">
        <f t="shared" si="82"/>
        <v>198</v>
      </c>
      <c r="AA43" s="2">
        <f>AA44+AA52</f>
        <v>130</v>
      </c>
      <c r="AB43" s="2">
        <f>AB44+AB52</f>
        <v>141</v>
      </c>
    </row>
    <row r="44" spans="2:28" s="40" customFormat="1">
      <c r="B44" s="49" t="s">
        <v>84</v>
      </c>
      <c r="C44" s="40">
        <f t="shared" ref="C44" si="83">SUM(C45:C50)</f>
        <v>14</v>
      </c>
      <c r="D44" s="40">
        <f>SUM(D45:D50)</f>
        <v>28</v>
      </c>
      <c r="E44" s="40">
        <f>SUM(E45:E50)</f>
        <v>15</v>
      </c>
      <c r="F44" s="40">
        <f t="shared" ref="F44" si="84">SUM(F45:F50)</f>
        <v>33</v>
      </c>
      <c r="G44" s="40">
        <f t="shared" ref="G44" si="85">SUM(G45:G50)</f>
        <v>11</v>
      </c>
      <c r="H44" s="40">
        <f t="shared" ref="H44:T44" si="86">SUM(H45:H50)</f>
        <v>26</v>
      </c>
      <c r="I44" s="40">
        <f t="shared" si="86"/>
        <v>17</v>
      </c>
      <c r="J44" s="40">
        <f t="shared" si="86"/>
        <v>35</v>
      </c>
      <c r="K44" s="40">
        <f t="shared" si="86"/>
        <v>5</v>
      </c>
      <c r="L44" s="40">
        <f t="shared" si="86"/>
        <v>4</v>
      </c>
      <c r="M44" s="40">
        <f t="shared" si="86"/>
        <v>27</v>
      </c>
      <c r="N44" s="40">
        <f t="shared" si="86"/>
        <v>28</v>
      </c>
      <c r="O44" s="40">
        <f t="shared" si="86"/>
        <v>9</v>
      </c>
      <c r="P44" s="40">
        <f t="shared" si="86"/>
        <v>14</v>
      </c>
      <c r="Q44" s="40">
        <f t="shared" si="86"/>
        <v>9</v>
      </c>
      <c r="R44" s="40">
        <f t="shared" si="86"/>
        <v>16</v>
      </c>
      <c r="S44" s="40">
        <f t="shared" si="86"/>
        <v>6</v>
      </c>
      <c r="T44" s="40">
        <f t="shared" si="86"/>
        <v>11</v>
      </c>
      <c r="Y44" s="40">
        <f t="shared" ref="Y44:Z44" si="87">SUM(Y45:Y50)</f>
        <v>90</v>
      </c>
      <c r="Z44" s="40">
        <f t="shared" si="87"/>
        <v>89</v>
      </c>
      <c r="AA44" s="40">
        <f t="shared" ref="AA44:AB44" si="88">SUM(AA45:AA50)</f>
        <v>44</v>
      </c>
      <c r="AB44" s="40">
        <f t="shared" si="88"/>
        <v>48</v>
      </c>
    </row>
    <row r="45" spans="2:28" s="39" customFormat="1">
      <c r="B45" s="48" t="s">
        <v>212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Y45" s="39">
        <v>1</v>
      </c>
      <c r="Z45" s="39">
        <v>0</v>
      </c>
      <c r="AA45" s="39">
        <v>0</v>
      </c>
      <c r="AB45" s="39">
        <v>0</v>
      </c>
    </row>
    <row r="46" spans="2:28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Y46" s="39">
        <v>67</v>
      </c>
      <c r="Z46" s="39">
        <v>67</v>
      </c>
      <c r="AA46" s="39">
        <v>32</v>
      </c>
      <c r="AB46" s="39">
        <v>27</v>
      </c>
    </row>
    <row r="47" spans="2:28" s="39" customFormat="1">
      <c r="B47" s="48" t="s">
        <v>190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Y47" s="39">
        <v>13</v>
      </c>
      <c r="Z47" s="39">
        <v>5</v>
      </c>
      <c r="AA47" s="39">
        <v>1</v>
      </c>
      <c r="AB47" s="39">
        <v>0</v>
      </c>
    </row>
    <row r="48" spans="2:28" s="39" customFormat="1">
      <c r="B48" s="48" t="s">
        <v>195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Y48" s="39">
        <v>5</v>
      </c>
      <c r="Z48" s="39">
        <v>3</v>
      </c>
      <c r="AA48" s="39">
        <v>0</v>
      </c>
      <c r="AB48" s="39">
        <v>0</v>
      </c>
    </row>
    <row r="49" spans="2:28" s="39" customFormat="1">
      <c r="B49" s="48" t="s">
        <v>183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Y49" s="39">
        <v>4</v>
      </c>
      <c r="Z49" s="39">
        <v>7</v>
      </c>
      <c r="AA49" s="39">
        <v>4</v>
      </c>
      <c r="AB49" s="39">
        <v>2</v>
      </c>
    </row>
    <row r="50" spans="2:28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Y50" s="39">
        <v>0</v>
      </c>
      <c r="Z50" s="39">
        <v>7</v>
      </c>
      <c r="AA50" s="39">
        <v>7</v>
      </c>
      <c r="AB50" s="39">
        <v>19</v>
      </c>
    </row>
    <row r="51" spans="2:28" s="39" customFormat="1">
      <c r="B51" s="48"/>
    </row>
    <row r="52" spans="2:28" s="40" customFormat="1">
      <c r="B52" s="49" t="s">
        <v>87</v>
      </c>
      <c r="C52" s="40">
        <f t="shared" ref="C52" si="89">C53+C54+C55</f>
        <v>11</v>
      </c>
      <c r="D52" s="40">
        <f>D53+D54+D55</f>
        <v>20</v>
      </c>
      <c r="E52" s="40">
        <f>E53+E54+E55</f>
        <v>24</v>
      </c>
      <c r="F52" s="40">
        <f t="shared" ref="F52" si="90">F53+F54+F55</f>
        <v>36</v>
      </c>
      <c r="G52" s="40">
        <f>G53+G54+G55</f>
        <v>11</v>
      </c>
      <c r="H52" s="40">
        <f>H53+H54+H55</f>
        <v>25</v>
      </c>
      <c r="I52" s="40">
        <f t="shared" ref="I52:J52" si="91">I53+I54+I55</f>
        <v>27</v>
      </c>
      <c r="J52" s="40">
        <f t="shared" si="91"/>
        <v>46</v>
      </c>
      <c r="K52" s="40">
        <f>K53+K54+K55</f>
        <v>9</v>
      </c>
      <c r="L52" s="40">
        <f>L53+L54+L55</f>
        <v>13</v>
      </c>
      <c r="M52" s="40">
        <f t="shared" ref="M52" si="92">M53+M54+M55</f>
        <v>21</v>
      </c>
      <c r="N52" s="40">
        <f t="shared" ref="N52:T52" si="93">N53+N54+N55</f>
        <v>43</v>
      </c>
      <c r="O52" s="40">
        <f t="shared" si="93"/>
        <v>13</v>
      </c>
      <c r="P52" s="40">
        <f t="shared" si="93"/>
        <v>20</v>
      </c>
      <c r="Q52" s="40">
        <f t="shared" si="93"/>
        <v>21</v>
      </c>
      <c r="R52" s="40">
        <f t="shared" si="93"/>
        <v>39</v>
      </c>
      <c r="S52" s="40">
        <f t="shared" si="93"/>
        <v>20</v>
      </c>
      <c r="T52" s="40">
        <f t="shared" si="93"/>
        <v>21</v>
      </c>
      <c r="Y52" s="40">
        <f t="shared" ref="Y52:Z52" si="94">Y53+Y54+Y55</f>
        <v>88</v>
      </c>
      <c r="Z52" s="40">
        <f t="shared" si="94"/>
        <v>109</v>
      </c>
      <c r="AA52" s="40">
        <f>AA53+AA54+AA55</f>
        <v>86</v>
      </c>
      <c r="AB52" s="40">
        <f>AB53+AB54+AB55</f>
        <v>93</v>
      </c>
    </row>
    <row r="53" spans="2:28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Y53" s="39">
        <v>64</v>
      </c>
      <c r="Z53" s="39">
        <v>62</v>
      </c>
      <c r="AA53" s="39">
        <v>56</v>
      </c>
      <c r="AB53" s="39">
        <v>62</v>
      </c>
    </row>
    <row r="54" spans="2:28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Y54" s="39">
        <v>0</v>
      </c>
      <c r="Z54" s="39">
        <v>0</v>
      </c>
      <c r="AA54" s="39">
        <v>30</v>
      </c>
      <c r="AB54" s="39">
        <v>31</v>
      </c>
    </row>
    <row r="55" spans="2:28" s="39" customFormat="1">
      <c r="B55" s="48" t="s">
        <v>184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Y55" s="39">
        <v>24</v>
      </c>
      <c r="Z55" s="39">
        <v>47</v>
      </c>
      <c r="AA55" s="39">
        <v>0</v>
      </c>
      <c r="AB55" s="39">
        <v>0</v>
      </c>
    </row>
    <row r="56" spans="2:28" s="39" customFormat="1">
      <c r="B56" s="48"/>
    </row>
    <row r="57" spans="2:28" s="40" customFormat="1">
      <c r="B57" s="29" t="s">
        <v>213</v>
      </c>
      <c r="C57" s="66" t="s">
        <v>191</v>
      </c>
      <c r="D57" s="66" t="s">
        <v>191</v>
      </c>
      <c r="E57" s="66" t="s">
        <v>191</v>
      </c>
      <c r="F57" s="66" t="s">
        <v>191</v>
      </c>
      <c r="G57" s="65">
        <f t="shared" ref="G57:S57" si="95">G43/C43-1</f>
        <v>-0.12</v>
      </c>
      <c r="H57" s="65">
        <f t="shared" si="95"/>
        <v>6.25E-2</v>
      </c>
      <c r="I57" s="65">
        <f t="shared" si="95"/>
        <v>0.12820512820512819</v>
      </c>
      <c r="J57" s="65">
        <f t="shared" si="95"/>
        <v>0.17391304347826098</v>
      </c>
      <c r="K57" s="65">
        <f t="shared" si="95"/>
        <v>-0.36363636363636365</v>
      </c>
      <c r="L57" s="65">
        <f t="shared" si="95"/>
        <v>-0.66666666666666674</v>
      </c>
      <c r="M57" s="65">
        <f t="shared" si="95"/>
        <v>9.0909090909090828E-2</v>
      </c>
      <c r="N57" s="65">
        <f t="shared" si="95"/>
        <v>-0.12345679012345678</v>
      </c>
      <c r="O57" s="65">
        <f t="shared" si="95"/>
        <v>0.5714285714285714</v>
      </c>
      <c r="P57" s="65">
        <f t="shared" si="95"/>
        <v>1</v>
      </c>
      <c r="Q57" s="65">
        <f t="shared" si="95"/>
        <v>-0.375</v>
      </c>
      <c r="R57" s="65">
        <f t="shared" si="95"/>
        <v>-0.22535211267605637</v>
      </c>
      <c r="S57" s="65">
        <f t="shared" si="95"/>
        <v>0.18181818181818188</v>
      </c>
      <c r="T57" s="65">
        <f>T43/P43-1</f>
        <v>-5.8823529411764719E-2</v>
      </c>
      <c r="Y57" s="66" t="s">
        <v>191</v>
      </c>
      <c r="Z57" s="65">
        <f t="shared" ref="Z57:AA57" si="96">Z43/Y43-1</f>
        <v>0.11235955056179781</v>
      </c>
      <c r="AA57" s="65">
        <f t="shared" si="96"/>
        <v>-0.34343434343434343</v>
      </c>
      <c r="AB57" s="65">
        <f>AB43/AA43-1</f>
        <v>8.4615384615384537E-2</v>
      </c>
    </row>
    <row r="58" spans="2:28" s="39" customFormat="1">
      <c r="B58" s="30" t="s">
        <v>214</v>
      </c>
      <c r="C58" s="66" t="s">
        <v>191</v>
      </c>
      <c r="D58" s="64">
        <f t="shared" ref="D58" si="97">D43/C43-1</f>
        <v>0.91999999999999993</v>
      </c>
      <c r="E58" s="64">
        <f t="shared" ref="E58" si="98">E43/D43-1</f>
        <v>-0.1875</v>
      </c>
      <c r="F58" s="64">
        <f t="shared" ref="F58:S58" si="99">F43/E43-1</f>
        <v>0.76923076923076916</v>
      </c>
      <c r="G58" s="64">
        <f t="shared" si="99"/>
        <v>-0.6811594202898551</v>
      </c>
      <c r="H58" s="64">
        <f t="shared" si="99"/>
        <v>1.3181818181818183</v>
      </c>
      <c r="I58" s="64">
        <f t="shared" si="99"/>
        <v>-0.13725490196078427</v>
      </c>
      <c r="J58" s="64">
        <f t="shared" si="99"/>
        <v>0.84090909090909083</v>
      </c>
      <c r="K58" s="64">
        <f t="shared" si="99"/>
        <v>-0.8271604938271605</v>
      </c>
      <c r="L58" s="64">
        <f t="shared" si="99"/>
        <v>0.21428571428571419</v>
      </c>
      <c r="M58" s="64">
        <f t="shared" si="99"/>
        <v>1.8235294117647061</v>
      </c>
      <c r="N58" s="64">
        <f t="shared" si="99"/>
        <v>0.47916666666666674</v>
      </c>
      <c r="O58" s="64">
        <f t="shared" si="99"/>
        <v>-0.6901408450704225</v>
      </c>
      <c r="P58" s="64">
        <f t="shared" si="99"/>
        <v>0.54545454545454541</v>
      </c>
      <c r="Q58" s="64">
        <f t="shared" si="99"/>
        <v>-0.11764705882352944</v>
      </c>
      <c r="R58" s="64">
        <f t="shared" si="99"/>
        <v>0.83333333333333326</v>
      </c>
      <c r="S58" s="64">
        <f t="shared" si="99"/>
        <v>-0.52727272727272734</v>
      </c>
      <c r="T58" s="64">
        <f>T43/S43-1</f>
        <v>0.23076923076923084</v>
      </c>
      <c r="Y58" s="66" t="s">
        <v>191</v>
      </c>
      <c r="Z58" s="66" t="s">
        <v>191</v>
      </c>
      <c r="AA58" s="66" t="s">
        <v>191</v>
      </c>
      <c r="AB58" s="66" t="s">
        <v>191</v>
      </c>
    </row>
    <row r="60" spans="2:28">
      <c r="B60" s="33" t="s">
        <v>74</v>
      </c>
    </row>
    <row r="61" spans="2:28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Z61" s="26">
        <f>J61</f>
        <v>2307.6999999999998</v>
      </c>
      <c r="AA61" s="26">
        <f>N61</f>
        <v>1883.1</v>
      </c>
      <c r="AB61" s="26">
        <f>R61</f>
        <v>1818.3</v>
      </c>
    </row>
    <row r="62" spans="2:28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Z62" s="26">
        <f>J62</f>
        <v>410.9</v>
      </c>
      <c r="AA62" s="26">
        <f>N62</f>
        <v>817.5</v>
      </c>
      <c r="AB62" s="26">
        <f>R62</f>
        <v>750.8</v>
      </c>
    </row>
    <row r="63" spans="2:28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Z63" s="27">
        <f>J63</f>
        <v>294.2</v>
      </c>
      <c r="AA63" s="27">
        <f t="shared" ref="AA63:AA67" si="100">N63</f>
        <v>203.4</v>
      </c>
      <c r="AB63" s="27">
        <f>R63</f>
        <v>189</v>
      </c>
    </row>
    <row r="64" spans="2:28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Z64" s="27">
        <f t="shared" ref="Z64:Z86" si="101">J64</f>
        <v>1.4</v>
      </c>
      <c r="AA64" s="27">
        <f t="shared" si="100"/>
        <v>8.3000000000000007</v>
      </c>
      <c r="AB64" s="27">
        <f t="shared" ref="AB64:AB86" si="102">R64</f>
        <v>0.1</v>
      </c>
    </row>
    <row r="65" spans="2:28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Z65" s="27">
        <f t="shared" si="101"/>
        <v>1.5</v>
      </c>
      <c r="AA65" s="27">
        <f t="shared" si="100"/>
        <v>8.5</v>
      </c>
      <c r="AB65" s="27">
        <f t="shared" si="102"/>
        <v>9.6</v>
      </c>
    </row>
    <row r="66" spans="2:28">
      <c r="B66" s="3" t="s">
        <v>196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Z66" s="27">
        <f t="shared" si="101"/>
        <v>4</v>
      </c>
      <c r="AA66" s="27">
        <f t="shared" si="100"/>
        <v>0</v>
      </c>
      <c r="AB66" s="27">
        <f>R66</f>
        <v>0</v>
      </c>
    </row>
    <row r="67" spans="2:28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Z67" s="27">
        <f t="shared" si="101"/>
        <v>495.7</v>
      </c>
      <c r="AA67" s="27">
        <f t="shared" si="100"/>
        <v>461.8</v>
      </c>
      <c r="AB67" s="27">
        <f t="shared" si="102"/>
        <v>582.29999999999995</v>
      </c>
    </row>
    <row r="68" spans="2:28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Z68" s="26">
        <f>J68</f>
        <v>2384</v>
      </c>
      <c r="AA68" s="26">
        <f>N68</f>
        <v>2437.9</v>
      </c>
      <c r="AB68" s="26">
        <f>R68</f>
        <v>1986</v>
      </c>
    </row>
    <row r="69" spans="2:28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Z69" s="27">
        <f t="shared" si="101"/>
        <v>92.6</v>
      </c>
      <c r="AA69" s="27">
        <f t="shared" ref="AA69:AA72" si="103">N69</f>
        <v>114.1</v>
      </c>
      <c r="AB69" s="27">
        <f t="shared" si="102"/>
        <v>114.5</v>
      </c>
    </row>
    <row r="70" spans="2:28">
      <c r="B70" s="3" t="s">
        <v>185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Z70" s="27">
        <f t="shared" si="101"/>
        <v>0.2</v>
      </c>
      <c r="AA70" s="27">
        <f t="shared" si="103"/>
        <v>0.2</v>
      </c>
      <c r="AB70" s="27">
        <f t="shared" si="102"/>
        <v>0.6</v>
      </c>
    </row>
    <row r="71" spans="2:28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Z71" s="27">
        <f t="shared" si="101"/>
        <v>199.4</v>
      </c>
      <c r="AA71" s="27">
        <f t="shared" si="103"/>
        <v>180.9</v>
      </c>
      <c r="AB71" s="27">
        <f t="shared" si="102"/>
        <v>193.7</v>
      </c>
    </row>
    <row r="72" spans="2:28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Z72" s="27">
        <f t="shared" si="101"/>
        <v>0</v>
      </c>
      <c r="AA72" s="27">
        <f t="shared" si="103"/>
        <v>0</v>
      </c>
      <c r="AB72" s="27">
        <f t="shared" si="102"/>
        <v>230.9</v>
      </c>
    </row>
    <row r="73" spans="2:28">
      <c r="B73" s="3" t="s">
        <v>104</v>
      </c>
      <c r="C73" s="27">
        <f t="shared" ref="C73:T73" si="104">SUM(C61:C72)</f>
        <v>7152.2</v>
      </c>
      <c r="D73" s="27">
        <f t="shared" si="104"/>
        <v>7091.7</v>
      </c>
      <c r="E73" s="27">
        <f t="shared" si="104"/>
        <v>7067.9</v>
      </c>
      <c r="F73" s="27">
        <f t="shared" si="104"/>
        <v>7071.0999999999995</v>
      </c>
      <c r="G73" s="27">
        <f t="shared" si="104"/>
        <v>7000.3</v>
      </c>
      <c r="H73" s="27">
        <f t="shared" si="104"/>
        <v>7009.2</v>
      </c>
      <c r="I73" s="27">
        <f t="shared" si="104"/>
        <v>6737.2</v>
      </c>
      <c r="J73" s="27">
        <f t="shared" si="104"/>
        <v>6191.5999999999995</v>
      </c>
      <c r="K73" s="27">
        <f t="shared" si="104"/>
        <v>6442.2</v>
      </c>
      <c r="L73" s="27">
        <f t="shared" si="104"/>
        <v>6081.4000000000005</v>
      </c>
      <c r="M73" s="27">
        <f t="shared" si="104"/>
        <v>6019.7999999999993</v>
      </c>
      <c r="N73" s="27">
        <f t="shared" si="104"/>
        <v>6115.7</v>
      </c>
      <c r="O73" s="27">
        <f t="shared" si="104"/>
        <v>5903</v>
      </c>
      <c r="P73" s="27">
        <f t="shared" si="104"/>
        <v>5929.3</v>
      </c>
      <c r="Q73" s="27">
        <f t="shared" si="104"/>
        <v>6019.7999999999993</v>
      </c>
      <c r="R73" s="27">
        <f t="shared" si="104"/>
        <v>5875.7999999999993</v>
      </c>
      <c r="S73" s="27">
        <f t="shared" si="104"/>
        <v>5536.6</v>
      </c>
      <c r="T73" s="27">
        <f t="shared" si="104"/>
        <v>5367.9000000000005</v>
      </c>
      <c r="Z73" s="27">
        <f t="shared" ref="Z73" si="105">SUM(Z61:Z72)</f>
        <v>6191.5999999999995</v>
      </c>
      <c r="AA73" s="27">
        <f>SUM(AA61:AA72)</f>
        <v>6115.7</v>
      </c>
      <c r="AB73" s="27">
        <f>SUM(AB61:AB72)</f>
        <v>5875.7999999999993</v>
      </c>
    </row>
    <row r="74" spans="2:28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Z74" s="26">
        <f>J74</f>
        <v>61.3</v>
      </c>
      <c r="AA74" s="26">
        <f>N74</f>
        <v>51.7</v>
      </c>
      <c r="AB74" s="26">
        <f>R74</f>
        <v>65.599999999999994</v>
      </c>
    </row>
    <row r="75" spans="2:28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Z75" s="27">
        <f t="shared" si="101"/>
        <v>0</v>
      </c>
      <c r="AA75" s="27">
        <f t="shared" ref="AA75:AA85" si="106">N75</f>
        <v>0</v>
      </c>
      <c r="AB75" s="27">
        <f t="shared" si="102"/>
        <v>0</v>
      </c>
    </row>
    <row r="76" spans="2:28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Z76" s="26">
        <f>J76</f>
        <v>0.7</v>
      </c>
      <c r="AA76" s="26">
        <f>N76</f>
        <v>1.3</v>
      </c>
      <c r="AB76" s="26">
        <f>R76</f>
        <v>0</v>
      </c>
    </row>
    <row r="77" spans="2:28">
      <c r="B77" s="3" t="s">
        <v>196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Z77" s="27">
        <f t="shared" si="101"/>
        <v>13.6</v>
      </c>
      <c r="AA77" s="27">
        <f>N77</f>
        <v>0</v>
      </c>
      <c r="AB77" s="27">
        <f>R77</f>
        <v>0</v>
      </c>
    </row>
    <row r="78" spans="2:28">
      <c r="B78" s="3" t="s">
        <v>185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Z78" s="27">
        <f t="shared" si="101"/>
        <v>0.8</v>
      </c>
      <c r="AA78" s="27">
        <f t="shared" si="106"/>
        <v>1.5</v>
      </c>
      <c r="AB78" s="27">
        <f t="shared" si="102"/>
        <v>2.4</v>
      </c>
    </row>
    <row r="79" spans="2:28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Z79" s="27">
        <f t="shared" si="101"/>
        <v>9.1999999999999993</v>
      </c>
      <c r="AA79" s="27">
        <f t="shared" si="106"/>
        <v>21.4</v>
      </c>
      <c r="AB79" s="27">
        <f t="shared" si="102"/>
        <v>22.4</v>
      </c>
    </row>
    <row r="80" spans="2:28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Z80" s="27">
        <f t="shared" si="101"/>
        <v>0</v>
      </c>
      <c r="AA80" s="27">
        <f t="shared" si="106"/>
        <v>0</v>
      </c>
      <c r="AB80" s="27">
        <f t="shared" si="102"/>
        <v>0</v>
      </c>
    </row>
    <row r="81" spans="2:28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Z81" s="27">
        <f t="shared" si="101"/>
        <v>35</v>
      </c>
      <c r="AA81" s="27">
        <f t="shared" si="106"/>
        <v>104.6</v>
      </c>
      <c r="AB81" s="27">
        <f t="shared" si="102"/>
        <v>97.6</v>
      </c>
    </row>
    <row r="82" spans="2:28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Z82" s="27">
        <f t="shared" si="101"/>
        <v>93.9</v>
      </c>
      <c r="AA82" s="27">
        <f t="shared" si="106"/>
        <v>120.7</v>
      </c>
      <c r="AB82" s="27">
        <f t="shared" si="102"/>
        <v>125.6</v>
      </c>
    </row>
    <row r="83" spans="2:28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Z83" s="27">
        <f t="shared" si="101"/>
        <v>8.1</v>
      </c>
      <c r="AA83" s="27">
        <f t="shared" si="106"/>
        <v>5.2</v>
      </c>
      <c r="AB83" s="27">
        <f t="shared" si="102"/>
        <v>4.4000000000000004</v>
      </c>
    </row>
    <row r="84" spans="2:28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Z84" s="27">
        <f t="shared" si="101"/>
        <v>2058.6</v>
      </c>
      <c r="AA84" s="27">
        <f t="shared" si="106"/>
        <v>1956</v>
      </c>
      <c r="AB84" s="27">
        <f t="shared" si="102"/>
        <v>1687.6</v>
      </c>
    </row>
    <row r="85" spans="2:28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Z85" s="27">
        <f t="shared" si="101"/>
        <v>2051.6999999999998</v>
      </c>
      <c r="AA85" s="27">
        <f t="shared" si="106"/>
        <v>2075.6</v>
      </c>
      <c r="AB85" s="27">
        <f t="shared" si="102"/>
        <v>2213.4</v>
      </c>
    </row>
    <row r="86" spans="2:28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Z86" s="27">
        <f t="shared" si="101"/>
        <v>48</v>
      </c>
      <c r="AA86" s="27">
        <f>N86</f>
        <v>62.3</v>
      </c>
      <c r="AB86" s="27">
        <f t="shared" si="102"/>
        <v>60.2</v>
      </c>
    </row>
    <row r="87" spans="2:28">
      <c r="B87" s="3" t="s">
        <v>98</v>
      </c>
      <c r="C87" s="27">
        <f t="shared" ref="C87:T87" si="107">SUM(C74:C86)+C73</f>
        <v>11995.099999999999</v>
      </c>
      <c r="D87" s="27">
        <f t="shared" si="107"/>
        <v>11811.099999999999</v>
      </c>
      <c r="E87" s="27">
        <f t="shared" si="107"/>
        <v>11794.5</v>
      </c>
      <c r="F87" s="27">
        <f t="shared" si="107"/>
        <v>11293.4</v>
      </c>
      <c r="G87" s="27">
        <f t="shared" si="107"/>
        <v>11185.6</v>
      </c>
      <c r="H87" s="27">
        <f t="shared" si="107"/>
        <v>11273.4</v>
      </c>
      <c r="I87" s="27">
        <f t="shared" si="107"/>
        <v>11062.5</v>
      </c>
      <c r="J87" s="27">
        <f t="shared" si="107"/>
        <v>10572.5</v>
      </c>
      <c r="K87" s="27">
        <f t="shared" si="107"/>
        <v>10856.099999999999</v>
      </c>
      <c r="L87" s="27">
        <f t="shared" si="107"/>
        <v>10325.400000000001</v>
      </c>
      <c r="M87" s="27">
        <f t="shared" si="107"/>
        <v>10382.700000000001</v>
      </c>
      <c r="N87" s="27">
        <f t="shared" si="107"/>
        <v>10516</v>
      </c>
      <c r="O87" s="27">
        <f t="shared" si="107"/>
        <v>10308.1</v>
      </c>
      <c r="P87" s="27">
        <f t="shared" si="107"/>
        <v>10341.299999999999</v>
      </c>
      <c r="Q87" s="27">
        <f t="shared" si="107"/>
        <v>10382.700000000001</v>
      </c>
      <c r="R87" s="27">
        <f t="shared" si="107"/>
        <v>10155</v>
      </c>
      <c r="S87" s="27">
        <f t="shared" si="107"/>
        <v>9868.4</v>
      </c>
      <c r="T87" s="27">
        <f t="shared" si="107"/>
        <v>9698.7999999999993</v>
      </c>
      <c r="Z87" s="27">
        <f t="shared" ref="Z87" si="108">SUM(Z74:Z86)+Z73</f>
        <v>10572.5</v>
      </c>
      <c r="AA87" s="27">
        <f>SUM(AA74:AA86)+AA73</f>
        <v>10516</v>
      </c>
      <c r="AB87" s="27">
        <f>SUM(AB74:AB86)+AB73</f>
        <v>10155</v>
      </c>
    </row>
    <row r="88" spans="2:28">
      <c r="H88" s="27"/>
      <c r="I88" s="27"/>
      <c r="L88" s="27"/>
      <c r="P88" s="27"/>
      <c r="Q88" s="27"/>
      <c r="R88" s="27"/>
      <c r="S88" s="27"/>
      <c r="T88" s="27"/>
    </row>
    <row r="89" spans="2:28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Z89" s="27">
        <f t="shared" ref="Z89:Z95" si="109">J89</f>
        <v>832.7</v>
      </c>
      <c r="AA89" s="27">
        <f>N89</f>
        <v>502.3</v>
      </c>
      <c r="AB89" s="27">
        <f>R89</f>
        <v>495.2</v>
      </c>
    </row>
    <row r="90" spans="2:28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Z90" s="27">
        <f t="shared" si="109"/>
        <v>0</v>
      </c>
      <c r="AA90" s="27">
        <f t="shared" ref="AA90:AA103" si="110">N90</f>
        <v>0</v>
      </c>
      <c r="AB90" s="27">
        <f t="shared" ref="AB90:AB103" si="111">R90</f>
        <v>14.8</v>
      </c>
    </row>
    <row r="91" spans="2:28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Z91" s="27">
        <f t="shared" si="109"/>
        <v>8</v>
      </c>
      <c r="AA91" s="27">
        <f t="shared" si="110"/>
        <v>11.4</v>
      </c>
      <c r="AB91" s="27">
        <f t="shared" si="111"/>
        <v>11.5</v>
      </c>
    </row>
    <row r="92" spans="2:28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Z92" s="27">
        <f t="shared" si="109"/>
        <v>215</v>
      </c>
      <c r="AA92" s="26">
        <f>N92</f>
        <v>375.5</v>
      </c>
      <c r="AB92" s="26">
        <f>R92</f>
        <v>574.20000000000005</v>
      </c>
    </row>
    <row r="93" spans="2:28" s="2" customFormat="1">
      <c r="B93" s="2" t="s">
        <v>197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Z93" s="27">
        <f t="shared" si="109"/>
        <v>4</v>
      </c>
      <c r="AA93" s="26">
        <f>N93</f>
        <v>0</v>
      </c>
      <c r="AB93" s="26">
        <f>R93</f>
        <v>0</v>
      </c>
    </row>
    <row r="94" spans="2:28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Z94" s="27">
        <f t="shared" si="109"/>
        <v>289.8</v>
      </c>
      <c r="AA94" s="27">
        <f t="shared" si="110"/>
        <v>249.9</v>
      </c>
      <c r="AB94" s="27">
        <f t="shared" si="111"/>
        <v>241.3</v>
      </c>
    </row>
    <row r="95" spans="2:28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Z95" s="27">
        <f t="shared" si="109"/>
        <v>1171.7</v>
      </c>
      <c r="AA95" s="27">
        <f t="shared" si="110"/>
        <v>1033</v>
      </c>
      <c r="AB95" s="27">
        <f t="shared" si="111"/>
        <v>1204.5999999999999</v>
      </c>
    </row>
    <row r="96" spans="2:28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Z96" s="26">
        <f>J96</f>
        <v>4.5</v>
      </c>
      <c r="AA96" s="26">
        <f>N96</f>
        <v>1.2</v>
      </c>
      <c r="AB96" s="26">
        <f>R96</f>
        <v>2.9</v>
      </c>
    </row>
    <row r="97" spans="2:28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Z97" s="27">
        <f t="shared" ref="Z97:Z115" si="112">J97</f>
        <v>63.8</v>
      </c>
      <c r="AA97" s="27">
        <f t="shared" si="110"/>
        <v>71.900000000000006</v>
      </c>
      <c r="AB97" s="27">
        <f t="shared" si="111"/>
        <v>40.4</v>
      </c>
    </row>
    <row r="98" spans="2:28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Z98" s="27">
        <f t="shared" si="112"/>
        <v>97.5</v>
      </c>
      <c r="AA98" s="27">
        <f t="shared" si="110"/>
        <v>40.700000000000003</v>
      </c>
      <c r="AB98" s="27">
        <f t="shared" si="111"/>
        <v>71.599999999999994</v>
      </c>
    </row>
    <row r="99" spans="2:28">
      <c r="B99" s="3" t="s">
        <v>187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Z99" s="27">
        <f t="shared" si="112"/>
        <v>30.7</v>
      </c>
      <c r="AA99" s="27">
        <f t="shared" si="110"/>
        <v>42.6</v>
      </c>
      <c r="AB99" s="27">
        <f t="shared" si="111"/>
        <v>15.8</v>
      </c>
    </row>
    <row r="100" spans="2:28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Z100" s="27">
        <f t="shared" si="112"/>
        <v>2</v>
      </c>
      <c r="AA100" s="27">
        <f t="shared" si="110"/>
        <v>0.5</v>
      </c>
      <c r="AB100" s="27">
        <f t="shared" si="111"/>
        <v>2.5</v>
      </c>
    </row>
    <row r="101" spans="2:28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Z101" s="27">
        <f t="shared" si="112"/>
        <v>117.3</v>
      </c>
      <c r="AA101" s="27">
        <f t="shared" si="110"/>
        <v>98.5</v>
      </c>
      <c r="AB101" s="27">
        <f t="shared" si="111"/>
        <v>108.9</v>
      </c>
    </row>
    <row r="102" spans="2:28">
      <c r="B102" s="3" t="s">
        <v>186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Z102" s="27">
        <f t="shared" si="112"/>
        <v>1.4</v>
      </c>
      <c r="AA102" s="27">
        <f t="shared" si="110"/>
        <v>1.2</v>
      </c>
      <c r="AB102" s="27">
        <f t="shared" si="111"/>
        <v>0</v>
      </c>
    </row>
    <row r="103" spans="2:28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Z103" s="27">
        <f t="shared" si="112"/>
        <v>0</v>
      </c>
      <c r="AA103" s="27">
        <f t="shared" si="110"/>
        <v>0</v>
      </c>
      <c r="AB103" s="27">
        <f t="shared" si="111"/>
        <v>45.1</v>
      </c>
    </row>
    <row r="104" spans="2:28">
      <c r="B104" s="3" t="s">
        <v>115</v>
      </c>
      <c r="C104" s="27">
        <f t="shared" ref="C104:T104" si="113">SUM(C89:C103)</f>
        <v>2938.9</v>
      </c>
      <c r="D104" s="27">
        <f t="shared" si="113"/>
        <v>2981.9999999999995</v>
      </c>
      <c r="E104" s="27">
        <f t="shared" si="113"/>
        <v>3321.4</v>
      </c>
      <c r="F104" s="27">
        <f t="shared" si="113"/>
        <v>3028.6000000000004</v>
      </c>
      <c r="G104" s="27">
        <f t="shared" si="113"/>
        <v>3116.7999999999997</v>
      </c>
      <c r="H104" s="27">
        <f t="shared" si="113"/>
        <v>3235.1000000000004</v>
      </c>
      <c r="I104" s="27">
        <f t="shared" si="113"/>
        <v>3200.8999999999996</v>
      </c>
      <c r="J104" s="27">
        <f t="shared" si="113"/>
        <v>2838.4</v>
      </c>
      <c r="K104" s="27">
        <f t="shared" si="113"/>
        <v>3364.2999999999993</v>
      </c>
      <c r="L104" s="27">
        <f t="shared" si="113"/>
        <v>2938</v>
      </c>
      <c r="M104" s="27">
        <f t="shared" si="113"/>
        <v>2953.6</v>
      </c>
      <c r="N104" s="27">
        <f t="shared" si="113"/>
        <v>2428.6999999999998</v>
      </c>
      <c r="O104" s="27">
        <f t="shared" si="113"/>
        <v>2410.1999999999998</v>
      </c>
      <c r="P104" s="27">
        <f t="shared" si="113"/>
        <v>2856.2400000000002</v>
      </c>
      <c r="Q104" s="27">
        <f t="shared" si="113"/>
        <v>2953.6</v>
      </c>
      <c r="R104" s="27">
        <f t="shared" si="113"/>
        <v>2828.8</v>
      </c>
      <c r="S104" s="27">
        <f t="shared" si="113"/>
        <v>2756.3</v>
      </c>
      <c r="T104" s="27">
        <f t="shared" si="113"/>
        <v>2640.1000000000004</v>
      </c>
      <c r="Z104" s="27">
        <f t="shared" si="112"/>
        <v>2838.4</v>
      </c>
      <c r="AA104" s="27">
        <f>SUM(AA89:AA103)</f>
        <v>2428.6999999999998</v>
      </c>
      <c r="AB104" s="27">
        <f>SUM(AB89:AB103)</f>
        <v>2828.8</v>
      </c>
    </row>
    <row r="105" spans="2:28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Z105" s="27">
        <f t="shared" si="112"/>
        <v>39.9</v>
      </c>
      <c r="AA105" s="27">
        <f>N105</f>
        <v>53.3</v>
      </c>
      <c r="AB105" s="27">
        <f>R105</f>
        <v>52.3</v>
      </c>
    </row>
    <row r="106" spans="2:28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Z106" s="26">
        <f>J106</f>
        <v>3177.3</v>
      </c>
      <c r="AA106" s="26">
        <f>N106</f>
        <v>4072.5</v>
      </c>
      <c r="AB106" s="26">
        <f>R106</f>
        <v>3452.7</v>
      </c>
    </row>
    <row r="107" spans="2:28" s="2" customFormat="1">
      <c r="B107" s="2" t="s">
        <v>197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Z107" s="27">
        <f t="shared" si="112"/>
        <v>13.6</v>
      </c>
      <c r="AA107" s="26">
        <f>N107</f>
        <v>0</v>
      </c>
      <c r="AB107" s="26">
        <f>R107</f>
        <v>0</v>
      </c>
    </row>
    <row r="108" spans="2:28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Z108" s="27">
        <f t="shared" si="112"/>
        <v>18</v>
      </c>
      <c r="AA108" s="27">
        <f t="shared" ref="AA108:AA115" si="114">N108</f>
        <v>42.3</v>
      </c>
      <c r="AB108" s="27">
        <f t="shared" ref="AB108:AB115" si="115">R108</f>
        <v>57.6</v>
      </c>
    </row>
    <row r="109" spans="2:28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Z109" s="27">
        <f t="shared" si="112"/>
        <v>257.8</v>
      </c>
      <c r="AA109" s="27">
        <f t="shared" si="114"/>
        <v>262.39999999999998</v>
      </c>
      <c r="AB109" s="27">
        <f t="shared" si="115"/>
        <v>308.7</v>
      </c>
    </row>
    <row r="110" spans="2:28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Z110" s="27">
        <f t="shared" si="112"/>
        <v>0</v>
      </c>
      <c r="AA110" s="27">
        <f t="shared" si="114"/>
        <v>8.6999999999999993</v>
      </c>
      <c r="AB110" s="27">
        <f t="shared" si="115"/>
        <v>3</v>
      </c>
    </row>
    <row r="111" spans="2:28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Z111" s="27">
        <f t="shared" si="112"/>
        <v>13.4</v>
      </c>
      <c r="AA111" s="27">
        <f t="shared" si="114"/>
        <v>11.8</v>
      </c>
      <c r="AB111" s="27">
        <f t="shared" si="115"/>
        <v>10</v>
      </c>
    </row>
    <row r="112" spans="2:28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Z112" s="27">
        <f t="shared" si="112"/>
        <v>301</v>
      </c>
      <c r="AA112" s="27">
        <f t="shared" si="114"/>
        <v>474.7</v>
      </c>
      <c r="AB112" s="27">
        <f t="shared" si="115"/>
        <v>505.8</v>
      </c>
    </row>
    <row r="113" spans="2:28">
      <c r="B113" s="3" t="s">
        <v>187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Z113" s="27">
        <f t="shared" si="112"/>
        <v>109.6</v>
      </c>
      <c r="AA113" s="27">
        <f t="shared" si="114"/>
        <v>82.6</v>
      </c>
      <c r="AB113" s="27">
        <f t="shared" si="115"/>
        <v>2.9</v>
      </c>
    </row>
    <row r="114" spans="2:28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Z114" s="27">
        <f t="shared" si="112"/>
        <v>63.7</v>
      </c>
      <c r="AA114" s="27">
        <f t="shared" si="114"/>
        <v>57.3</v>
      </c>
      <c r="AB114" s="27">
        <f t="shared" si="115"/>
        <v>37.700000000000003</v>
      </c>
    </row>
    <row r="115" spans="2:28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Z115" s="27">
        <f t="shared" si="112"/>
        <v>125.2</v>
      </c>
      <c r="AA115" s="27">
        <f t="shared" si="114"/>
        <v>114.2</v>
      </c>
      <c r="AB115" s="27">
        <f t="shared" si="115"/>
        <v>120.5</v>
      </c>
    </row>
    <row r="116" spans="2:28">
      <c r="B116" s="3" t="s">
        <v>118</v>
      </c>
      <c r="C116" s="27">
        <f t="shared" ref="C116:T116" si="116">SUM(C105:C115)+C104</f>
        <v>7811.2000000000007</v>
      </c>
      <c r="D116" s="27">
        <f t="shared" si="116"/>
        <v>7821</v>
      </c>
      <c r="E116" s="27">
        <f t="shared" si="116"/>
        <v>7824.7999999999993</v>
      </c>
      <c r="F116" s="27">
        <f t="shared" si="116"/>
        <v>7353.2</v>
      </c>
      <c r="G116" s="27">
        <f t="shared" si="116"/>
        <v>7293.7999999999993</v>
      </c>
      <c r="H116" s="27">
        <f t="shared" si="116"/>
        <v>7363.3</v>
      </c>
      <c r="I116" s="27">
        <f t="shared" si="116"/>
        <v>7260.1999999999989</v>
      </c>
      <c r="J116" s="27">
        <f t="shared" si="116"/>
        <v>6957.9</v>
      </c>
      <c r="K116" s="27">
        <f t="shared" si="116"/>
        <v>7571.6999999999989</v>
      </c>
      <c r="L116" s="27">
        <f t="shared" si="116"/>
        <v>7345.1</v>
      </c>
      <c r="M116" s="27">
        <f t="shared" si="116"/>
        <v>7574.5</v>
      </c>
      <c r="N116" s="27">
        <f t="shared" si="116"/>
        <v>7608.5</v>
      </c>
      <c r="O116" s="27">
        <f t="shared" si="116"/>
        <v>7513.7</v>
      </c>
      <c r="P116" s="27">
        <f t="shared" si="116"/>
        <v>7455.6400000000012</v>
      </c>
      <c r="Q116" s="27">
        <f t="shared" si="116"/>
        <v>7574.5</v>
      </c>
      <c r="R116" s="27">
        <f t="shared" si="116"/>
        <v>7379.9999999999991</v>
      </c>
      <c r="S116" s="27">
        <f t="shared" si="116"/>
        <v>7111.5000000000009</v>
      </c>
      <c r="T116" s="27">
        <f t="shared" si="116"/>
        <v>6826.0999999999995</v>
      </c>
      <c r="Z116" s="27">
        <f t="shared" ref="Z116" si="117">SUM(Z105:Z115)+Z104</f>
        <v>6957.9</v>
      </c>
      <c r="AA116" s="27">
        <f>SUM(AA105:AA115)+AA104</f>
        <v>7608.5</v>
      </c>
      <c r="AB116" s="27">
        <f>SUM(AB105:AB115)+AB104</f>
        <v>7379.9999999999991</v>
      </c>
    </row>
    <row r="117" spans="2:28">
      <c r="G117" s="27"/>
      <c r="H117" s="27"/>
      <c r="I117" s="27"/>
      <c r="L117" s="27"/>
      <c r="P117" s="27"/>
      <c r="Q117" s="27"/>
      <c r="R117" s="27"/>
      <c r="S117" s="27"/>
      <c r="T117" s="27"/>
    </row>
    <row r="118" spans="2:28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Z118" s="27">
        <f t="shared" ref="Z118" si="118">J118</f>
        <v>3614.6</v>
      </c>
      <c r="AA118" s="27">
        <f>N118</f>
        <v>2907.5</v>
      </c>
      <c r="AB118" s="27">
        <f>R118</f>
        <v>2775</v>
      </c>
    </row>
    <row r="119" spans="2:28">
      <c r="B119" s="3" t="s">
        <v>120</v>
      </c>
      <c r="C119" s="27">
        <f t="shared" ref="C119:E119" si="119">C118+C116</f>
        <v>11995.1</v>
      </c>
      <c r="D119" s="27">
        <f t="shared" si="119"/>
        <v>11811.1</v>
      </c>
      <c r="E119" s="27">
        <f t="shared" ref="E119:K119" si="120">E118+E116</f>
        <v>11794.5</v>
      </c>
      <c r="F119" s="27">
        <f t="shared" si="120"/>
        <v>11293.3</v>
      </c>
      <c r="G119" s="27">
        <f t="shared" ref="G119:H119" si="121">G118+G116</f>
        <v>11185.5</v>
      </c>
      <c r="H119" s="27">
        <f t="shared" si="120"/>
        <v>11273.4</v>
      </c>
      <c r="I119" s="27">
        <f t="shared" si="120"/>
        <v>11062.5</v>
      </c>
      <c r="J119" s="27">
        <f t="shared" si="120"/>
        <v>10572.5</v>
      </c>
      <c r="K119" s="27">
        <f t="shared" si="120"/>
        <v>10856.099999999999</v>
      </c>
      <c r="L119" s="27">
        <f t="shared" ref="L119:T119" si="122">L118+L116</f>
        <v>10325.400000000001</v>
      </c>
      <c r="M119" s="27">
        <f t="shared" si="122"/>
        <v>10382.700000000001</v>
      </c>
      <c r="N119" s="27">
        <f t="shared" si="122"/>
        <v>10516</v>
      </c>
      <c r="O119" s="27">
        <f t="shared" si="122"/>
        <v>10308.1</v>
      </c>
      <c r="P119" s="27">
        <f t="shared" si="122"/>
        <v>10341.34</v>
      </c>
      <c r="Q119" s="27">
        <f t="shared" si="122"/>
        <v>10382.700000000001</v>
      </c>
      <c r="R119" s="27">
        <f t="shared" si="122"/>
        <v>10155</v>
      </c>
      <c r="S119" s="27">
        <f t="shared" si="122"/>
        <v>9868.4000000000015</v>
      </c>
      <c r="T119" s="27">
        <f t="shared" si="122"/>
        <v>9698.7999999999993</v>
      </c>
      <c r="Z119" s="27">
        <f>Z118+Z116</f>
        <v>10572.5</v>
      </c>
      <c r="AA119" s="27">
        <f>AA118+AA116</f>
        <v>10516</v>
      </c>
      <c r="AB119" s="27">
        <f>AB118+AB116</f>
        <v>10155</v>
      </c>
    </row>
    <row r="120" spans="2:28">
      <c r="C120" s="27"/>
      <c r="D120" s="27"/>
      <c r="E120" s="27"/>
      <c r="F120" s="27"/>
      <c r="G120" s="27"/>
      <c r="H120" s="27"/>
      <c r="J120" s="27"/>
      <c r="K120" s="27"/>
      <c r="L120" s="27"/>
    </row>
    <row r="121" spans="2:28">
      <c r="B121" s="3" t="s">
        <v>121</v>
      </c>
      <c r="C121" s="27">
        <f t="shared" ref="C121:E121" si="123">C87-C116</f>
        <v>4183.8999999999978</v>
      </c>
      <c r="D121" s="27">
        <f t="shared" si="123"/>
        <v>3990.0999999999985</v>
      </c>
      <c r="E121" s="27">
        <f t="shared" ref="E121:F121" si="124">E87-E116</f>
        <v>3969.7000000000007</v>
      </c>
      <c r="F121" s="27">
        <f t="shared" ref="F121:G121" si="125">F87-F116</f>
        <v>3940.2</v>
      </c>
      <c r="G121" s="27">
        <f t="shared" si="125"/>
        <v>3891.8000000000011</v>
      </c>
      <c r="H121" s="27">
        <f t="shared" ref="H121:I121" si="126">H87-H116</f>
        <v>3910.0999999999995</v>
      </c>
      <c r="I121" s="27">
        <f t="shared" si="126"/>
        <v>3802.3000000000011</v>
      </c>
      <c r="J121" s="27">
        <f t="shared" ref="J121:K121" si="127">J87-J116</f>
        <v>3614.6000000000004</v>
      </c>
      <c r="K121" s="27">
        <f t="shared" si="127"/>
        <v>3284.3999999999996</v>
      </c>
      <c r="L121" s="27">
        <f t="shared" ref="L121:O121" si="128">L87-L116</f>
        <v>2980.3000000000011</v>
      </c>
      <c r="M121" s="27">
        <f t="shared" ref="M121" si="129">M87-M116</f>
        <v>2808.2000000000007</v>
      </c>
      <c r="N121" s="27">
        <f t="shared" si="128"/>
        <v>2907.5</v>
      </c>
      <c r="O121" s="27">
        <f t="shared" si="128"/>
        <v>2794.4000000000005</v>
      </c>
      <c r="P121" s="27">
        <f t="shared" ref="P121:Q121" si="130">P87-P116</f>
        <v>2885.659999999998</v>
      </c>
      <c r="Q121" s="27">
        <f t="shared" si="130"/>
        <v>2808.2000000000007</v>
      </c>
      <c r="R121" s="27">
        <f t="shared" ref="R121" si="131">R87-R116</f>
        <v>2775.0000000000009</v>
      </c>
      <c r="S121" s="27">
        <f>S87-S116</f>
        <v>2756.8999999999987</v>
      </c>
      <c r="T121" s="27">
        <f>T87-T116</f>
        <v>2872.7</v>
      </c>
      <c r="Z121" s="27">
        <f t="shared" ref="Z121:AA121" si="132">Z87-Z116</f>
        <v>3614.6000000000004</v>
      </c>
      <c r="AA121" s="27">
        <f t="shared" si="132"/>
        <v>2907.5</v>
      </c>
      <c r="AB121" s="27">
        <f>AB87-AB116</f>
        <v>2775.0000000000009</v>
      </c>
    </row>
    <row r="122" spans="2:28">
      <c r="B122" s="3" t="s">
        <v>122</v>
      </c>
      <c r="C122" s="3">
        <f t="shared" ref="C122:E122" si="133">C121/C27</f>
        <v>5.705577526251191</v>
      </c>
      <c r="D122" s="3">
        <f t="shared" si="133"/>
        <v>5.4398091342876596</v>
      </c>
      <c r="E122" s="3">
        <f t="shared" ref="E122:F122" si="134">E121/E27</f>
        <v>5.4097846824747897</v>
      </c>
      <c r="F122" s="3">
        <f t="shared" ref="F122:G122" si="135">F121/F27</f>
        <v>5.3673886391499792</v>
      </c>
      <c r="G122" s="3">
        <f t="shared" si="135"/>
        <v>5.2899279597662101</v>
      </c>
      <c r="H122" s="3">
        <f t="shared" ref="H122:I122" si="136">H121/H27</f>
        <v>5.3140799130198415</v>
      </c>
      <c r="I122" s="3">
        <f t="shared" si="136"/>
        <v>5.1675727099755386</v>
      </c>
      <c r="J122" s="3">
        <f t="shared" ref="J122:K122" si="137">J121/J27</f>
        <v>4.911808669656204</v>
      </c>
      <c r="K122" s="3">
        <f t="shared" si="137"/>
        <v>4.4618937644341798</v>
      </c>
      <c r="L122" s="3">
        <f t="shared" ref="L122:M122" si="138">L121/L27</f>
        <v>4.0482205922303738</v>
      </c>
      <c r="M122" s="3">
        <f t="shared" si="138"/>
        <v>3.8144525944036953</v>
      </c>
      <c r="N122" s="3">
        <f t="shared" ref="N122:Q122" si="139">N121/N27</f>
        <v>3.9493344199945666</v>
      </c>
      <c r="O122" s="3">
        <f t="shared" ref="O122" si="140">O121/O27</f>
        <v>3.8019047619047628</v>
      </c>
      <c r="P122" s="3">
        <f t="shared" si="139"/>
        <v>3.9271366358192683</v>
      </c>
      <c r="Q122" s="3">
        <f t="shared" si="139"/>
        <v>3.821720195971694</v>
      </c>
      <c r="R122" s="3">
        <f t="shared" ref="R122" si="141">R121/R27</f>
        <v>3.7770518579011854</v>
      </c>
      <c r="S122" s="3">
        <f>S121/S27</f>
        <v>3.7529267628641421</v>
      </c>
      <c r="T122" s="3">
        <f>T121/T27</f>
        <v>3.9105635720119789</v>
      </c>
      <c r="Z122" s="3">
        <f t="shared" ref="Z122:AA122" si="142">Z121/Z27</f>
        <v>4.911808669656204</v>
      </c>
      <c r="AA122" s="3">
        <f t="shared" si="142"/>
        <v>3.9493344199945666</v>
      </c>
      <c r="AB122" s="3">
        <f>AB121/AB27</f>
        <v>3.7770518579011854</v>
      </c>
    </row>
    <row r="123" spans="2:28">
      <c r="C123" s="27"/>
      <c r="D123" s="27"/>
      <c r="E123" s="27"/>
      <c r="F123" s="27"/>
    </row>
    <row r="124" spans="2:28" s="39" customFormat="1">
      <c r="B124" s="39" t="s">
        <v>6</v>
      </c>
      <c r="C124" s="52">
        <f t="shared" ref="C124:E124" si="143">C61+C62+C74+C76</f>
        <v>3435.7999999999997</v>
      </c>
      <c r="D124" s="52">
        <f t="shared" si="143"/>
        <v>3346.5</v>
      </c>
      <c r="E124" s="52">
        <f t="shared" ref="E124:F124" si="144">E61+E62+E74+E76</f>
        <v>3147.6</v>
      </c>
      <c r="F124" s="52">
        <f t="shared" ref="F124:G124" si="145">F61+F62+F74+F76</f>
        <v>3211.9</v>
      </c>
      <c r="G124" s="52">
        <f t="shared" si="145"/>
        <v>2485.4999999999995</v>
      </c>
      <c r="H124" s="52">
        <f t="shared" ref="H124:I124" si="146">H61+H62+H74+H76</f>
        <v>2480.8999999999996</v>
      </c>
      <c r="I124" s="52">
        <f t="shared" si="146"/>
        <v>2177.2000000000003</v>
      </c>
      <c r="J124" s="52">
        <f t="shared" ref="J124:K124" si="147">J61+J62+J74+J76</f>
        <v>2780.6</v>
      </c>
      <c r="K124" s="52">
        <f t="shared" si="147"/>
        <v>2501.1</v>
      </c>
      <c r="L124" s="52">
        <f t="shared" ref="L124:O124" si="148">L61+L62+L74+L76</f>
        <v>1998.9</v>
      </c>
      <c r="M124" s="52">
        <f t="shared" ref="M124" si="149">M61+M62+M74+M76</f>
        <v>2503.6999999999998</v>
      </c>
      <c r="N124" s="52">
        <f t="shared" si="148"/>
        <v>2753.6</v>
      </c>
      <c r="O124" s="52">
        <f t="shared" si="148"/>
        <v>2463.4</v>
      </c>
      <c r="P124" s="52">
        <f t="shared" ref="P124:Q124" si="150">P61+P62+P74+P76</f>
        <v>2514.3000000000002</v>
      </c>
      <c r="Q124" s="52">
        <f t="shared" si="150"/>
        <v>2503.6999999999998</v>
      </c>
      <c r="R124" s="52">
        <f t="shared" ref="R124" si="151">R61+R62+R74+R76</f>
        <v>2634.7</v>
      </c>
      <c r="S124" s="52">
        <f t="shared" ref="S124" si="152">S61+S62+S74+S76</f>
        <v>2104.1999999999998</v>
      </c>
      <c r="T124" s="52">
        <f>T61+T62+T74+T76</f>
        <v>1968.2</v>
      </c>
      <c r="Z124" s="52">
        <f t="shared" ref="Z124:AA124" si="153">Z61+Z62+Z74+Z76</f>
        <v>2780.6</v>
      </c>
      <c r="AA124" s="52">
        <f t="shared" si="153"/>
        <v>2753.6</v>
      </c>
      <c r="AB124" s="52">
        <f>AB61+AB62+AB74+AB76</f>
        <v>2634.7</v>
      </c>
    </row>
    <row r="125" spans="2:28" s="39" customFormat="1">
      <c r="B125" s="39" t="s">
        <v>7</v>
      </c>
      <c r="C125" s="52">
        <f t="shared" ref="C125:E125" si="154">C92+C96+C106+C93+C107</f>
        <v>4559.1000000000004</v>
      </c>
      <c r="D125" s="52">
        <f t="shared" si="154"/>
        <v>4452.8</v>
      </c>
      <c r="E125" s="52">
        <f t="shared" ref="E125:F125" si="155">E92+E96+E106+E93+E107</f>
        <v>4399.8</v>
      </c>
      <c r="F125" s="52">
        <f t="shared" ref="F125:G125" si="156">F92+F96+F106+F93+F107</f>
        <v>3997.2000000000003</v>
      </c>
      <c r="G125" s="52">
        <f t="shared" si="156"/>
        <v>3928.3</v>
      </c>
      <c r="H125" s="52">
        <f t="shared" ref="H125:I125" si="157">H92+H96+H106+H93+H107</f>
        <v>3879.5</v>
      </c>
      <c r="I125" s="52">
        <f t="shared" si="157"/>
        <v>3811.6</v>
      </c>
      <c r="J125" s="52">
        <f t="shared" ref="J125:K125" si="158">J92+J96+J106+J93+J107</f>
        <v>3414.4</v>
      </c>
      <c r="K125" s="52">
        <f t="shared" si="158"/>
        <v>3862.2</v>
      </c>
      <c r="L125" s="52">
        <f>L92+L96+L106+L93+L107</f>
        <v>3826.3999999999996</v>
      </c>
      <c r="M125" s="52">
        <f t="shared" ref="M125" si="159">M92+M96+M106+M93+M107</f>
        <v>4310.1000000000004</v>
      </c>
      <c r="N125" s="52">
        <f>N92+N96+N106+N93+N107</f>
        <v>4449.2</v>
      </c>
      <c r="O125" s="52">
        <f t="shared" ref="O125" si="160">O92+O96+O106+O93+O107</f>
        <v>4380</v>
      </c>
      <c r="P125" s="52">
        <f t="shared" ref="P125:T125" si="161">P92+P96+P106+P93+P107</f>
        <v>4334.0999999999995</v>
      </c>
      <c r="Q125" s="52">
        <f t="shared" si="161"/>
        <v>4310.1000000000004</v>
      </c>
      <c r="R125" s="52">
        <f t="shared" si="161"/>
        <v>4029.7999999999997</v>
      </c>
      <c r="S125" s="52">
        <f t="shared" si="161"/>
        <v>3559</v>
      </c>
      <c r="T125" s="52">
        <f t="shared" si="161"/>
        <v>3173.8999999999996</v>
      </c>
      <c r="Z125" s="52">
        <f t="shared" ref="Z125:AA125" si="162">Z92+Z96+Z106+Z93+Z107</f>
        <v>3414.4</v>
      </c>
      <c r="AA125" s="52">
        <f t="shared" ref="AA125:AB125" si="163">AA92+AA96+AA106+AA93+AA107</f>
        <v>4449.2</v>
      </c>
      <c r="AB125" s="52">
        <f t="shared" si="163"/>
        <v>4029.7999999999997</v>
      </c>
    </row>
    <row r="126" spans="2:28">
      <c r="B126" s="3" t="s">
        <v>8</v>
      </c>
      <c r="C126" s="27">
        <f t="shared" ref="C126:E126" si="164">C124-C125</f>
        <v>-1123.3000000000006</v>
      </c>
      <c r="D126" s="27">
        <f t="shared" si="164"/>
        <v>-1106.3000000000002</v>
      </c>
      <c r="E126" s="27">
        <f t="shared" ref="E126:F126" si="165">E124-E125</f>
        <v>-1252.2000000000003</v>
      </c>
      <c r="F126" s="27">
        <f t="shared" ref="F126:G126" si="166">F124-F125</f>
        <v>-785.30000000000018</v>
      </c>
      <c r="G126" s="27">
        <f t="shared" si="166"/>
        <v>-1442.8000000000006</v>
      </c>
      <c r="H126" s="27">
        <f t="shared" ref="H126:I126" si="167">H124-H125</f>
        <v>-1398.6000000000004</v>
      </c>
      <c r="I126" s="27">
        <f t="shared" si="167"/>
        <v>-1634.3999999999996</v>
      </c>
      <c r="J126" s="27">
        <f t="shared" ref="J126:K126" si="168">J124-J125</f>
        <v>-633.80000000000018</v>
      </c>
      <c r="K126" s="27">
        <f t="shared" si="168"/>
        <v>-1361.1</v>
      </c>
      <c r="L126" s="27">
        <f t="shared" ref="L126:M126" si="169">L124-L125</f>
        <v>-1827.4999999999995</v>
      </c>
      <c r="M126" s="27">
        <f t="shared" si="169"/>
        <v>-1806.4000000000005</v>
      </c>
      <c r="N126" s="27">
        <f t="shared" ref="N126:R126" si="170">N124-N125</f>
        <v>-1695.6</v>
      </c>
      <c r="O126" s="27">
        <f t="shared" ref="O126" si="171">O124-O125</f>
        <v>-1916.6</v>
      </c>
      <c r="P126" s="27">
        <f t="shared" si="170"/>
        <v>-1819.7999999999993</v>
      </c>
      <c r="Q126" s="27">
        <f t="shared" si="170"/>
        <v>-1806.4000000000005</v>
      </c>
      <c r="R126" s="27">
        <f t="shared" si="170"/>
        <v>-1395.1</v>
      </c>
      <c r="S126" s="27">
        <f>S124-S125</f>
        <v>-1454.8000000000002</v>
      </c>
      <c r="T126" s="27">
        <f>T124-T125</f>
        <v>-1205.6999999999996</v>
      </c>
      <c r="Z126" s="27">
        <f t="shared" ref="Z126:AA126" si="172">Z124-Z125</f>
        <v>-633.80000000000018</v>
      </c>
      <c r="AA126" s="27">
        <f t="shared" si="172"/>
        <v>-1695.6</v>
      </c>
      <c r="AB126" s="27">
        <f>AB124-AB125</f>
        <v>-1395.1</v>
      </c>
    </row>
    <row r="128" spans="2:28" s="2" customFormat="1">
      <c r="B128" s="2" t="s">
        <v>134</v>
      </c>
      <c r="C128" s="14" t="s">
        <v>191</v>
      </c>
      <c r="D128" s="14" t="s">
        <v>191</v>
      </c>
      <c r="E128" s="14" t="s">
        <v>191</v>
      </c>
      <c r="F128" s="14" t="s">
        <v>191</v>
      </c>
      <c r="G128" s="34">
        <f t="shared" ref="G128" si="173">G68/C68-1</f>
        <v>0.20714400903080143</v>
      </c>
      <c r="H128" s="34">
        <f t="shared" ref="H128" si="174">H68/D68-1</f>
        <v>0.18512820512820527</v>
      </c>
      <c r="I128" s="34">
        <f t="shared" ref="I128" si="175">I68/E68-1</f>
        <v>0.10459366489895361</v>
      </c>
      <c r="J128" s="34">
        <f t="shared" ref="J128:L128" si="176">J68/F68-1</f>
        <v>-4.9062624650977216E-2</v>
      </c>
      <c r="K128" s="34">
        <f t="shared" ref="K128" si="177">K68/G68-1</f>
        <v>-2.3011154899472142E-2</v>
      </c>
      <c r="L128" s="34">
        <f t="shared" si="176"/>
        <v>4.1440601804080712E-2</v>
      </c>
      <c r="M128" s="34">
        <f t="shared" ref="M128" si="178">M68/I68-1</f>
        <v>-0.25227884646576049</v>
      </c>
      <c r="N128" s="34">
        <f t="shared" ref="N128" si="179">N68/J68-1</f>
        <v>2.2609060402684511E-2</v>
      </c>
      <c r="O128" s="34">
        <f t="shared" ref="O128" si="180">O68/K68-1</f>
        <v>-0.15109561412504702</v>
      </c>
      <c r="P128" s="34">
        <f t="shared" ref="P128:S128" si="181">P68/L68-1</f>
        <v>-0.26009971874200977</v>
      </c>
      <c r="Q128" s="34">
        <f t="shared" si="181"/>
        <v>0</v>
      </c>
      <c r="R128" s="34">
        <f t="shared" si="181"/>
        <v>-0.18536445301283899</v>
      </c>
      <c r="S128" s="34">
        <f t="shared" si="181"/>
        <v>-0.10490073692264323</v>
      </c>
      <c r="T128" s="34">
        <f>T68/P68-1</f>
        <v>3.36501079913607E-2</v>
      </c>
      <c r="AA128" s="34">
        <f t="shared" ref="AA128:AB128" si="182">AA68/Z68-1</f>
        <v>2.2609060402684511E-2</v>
      </c>
      <c r="AB128" s="34">
        <f>AB68/AA68-1</f>
        <v>-0.18536445301283899</v>
      </c>
    </row>
    <row r="129" spans="2:28">
      <c r="B129" s="3" t="s">
        <v>135</v>
      </c>
      <c r="C129" s="14" t="s">
        <v>191</v>
      </c>
      <c r="D129" s="25">
        <f t="shared" ref="D129" si="183">D68/C68-1</f>
        <v>2.2012578616352085E-2</v>
      </c>
      <c r="E129" s="25">
        <f t="shared" ref="E129" si="184">E68/D68-1</f>
        <v>0.10090729783037489</v>
      </c>
      <c r="F129" s="25">
        <f t="shared" ref="F129" si="185">F68/E68-1</f>
        <v>-0.10169127132005162</v>
      </c>
      <c r="G129" s="25">
        <f t="shared" ref="G129" si="186">G68/F68-1</f>
        <v>0.19433585959313904</v>
      </c>
      <c r="H129" s="25">
        <f t="shared" ref="H129" si="187">H68/G68-1</f>
        <v>3.3731881637835137E-3</v>
      </c>
      <c r="I129" s="25">
        <f t="shared" ref="I129" si="188">I68/H68-1</f>
        <v>2.6095929168192145E-2</v>
      </c>
      <c r="J129" s="25">
        <f t="shared" ref="J129" si="189">J68/I68-1</f>
        <v>-0.22665196094332885</v>
      </c>
      <c r="K129" s="25">
        <f t="shared" ref="K129:P129" si="190">K68/J68-1</f>
        <v>0.22705536912751678</v>
      </c>
      <c r="L129" s="25">
        <f t="shared" si="190"/>
        <v>6.9565514648070259E-2</v>
      </c>
      <c r="M129" s="25">
        <f t="shared" si="190"/>
        <v>-0.26329583226796216</v>
      </c>
      <c r="N129" s="25">
        <f t="shared" si="190"/>
        <v>5.7657266811279806E-2</v>
      </c>
      <c r="O129" s="25">
        <f t="shared" si="190"/>
        <v>1.862258501169034E-2</v>
      </c>
      <c r="P129" s="25">
        <f t="shared" si="190"/>
        <v>-6.7772721781500511E-2</v>
      </c>
      <c r="Q129" s="25">
        <f>Q68/P68-1</f>
        <v>-4.3196544276458138E-3</v>
      </c>
      <c r="R129" s="25">
        <f t="shared" ref="R129:S129" si="191">R68/Q68-1</f>
        <v>-0.13839479392624732</v>
      </c>
      <c r="S129" s="25">
        <f t="shared" si="191"/>
        <v>0.11923464249748239</v>
      </c>
      <c r="T129" s="25">
        <f>T68/S68-1</f>
        <v>7.6525103473096934E-2</v>
      </c>
      <c r="AA129" s="14" t="s">
        <v>191</v>
      </c>
      <c r="AB129" s="14" t="s">
        <v>191</v>
      </c>
    </row>
    <row r="130" spans="2:28">
      <c r="C130" s="14"/>
    </row>
    <row r="131" spans="2:28">
      <c r="B131" s="3" t="s">
        <v>136</v>
      </c>
      <c r="C131" s="14" t="s">
        <v>191</v>
      </c>
      <c r="D131" s="14" t="s">
        <v>191</v>
      </c>
      <c r="E131" s="14" t="s">
        <v>191</v>
      </c>
      <c r="F131" s="14" t="s">
        <v>191</v>
      </c>
      <c r="G131" s="25">
        <f t="shared" ref="G131" si="192">G68/SUM(D9:G9)</f>
        <v>0.60651852452042865</v>
      </c>
      <c r="H131" s="25">
        <f t="shared" ref="H131" si="193">H68/SUM(E9:H9)</f>
        <v>0.59386427879578574</v>
      </c>
      <c r="I131" s="25">
        <f t="shared" ref="I131" si="194">I68/SUM(F9:I9)</f>
        <v>0.60740463430012614</v>
      </c>
      <c r="J131" s="25">
        <f t="shared" ref="J131" si="195">J68/SUM(G9:J9)</f>
        <v>0.43642221652692853</v>
      </c>
      <c r="K131" s="25">
        <f t="shared" ref="K131" si="196">K68/SUM(H9:K9)</f>
        <v>0.55475906013540421</v>
      </c>
      <c r="L131" s="25">
        <f t="shared" ref="L131" si="197">L68/SUM(I9:L9)</f>
        <v>0.70602039895297419</v>
      </c>
      <c r="M131" s="25">
        <f t="shared" ref="M131" si="198">M68/SUM(J9:M9)</f>
        <v>0.57414003537001523</v>
      </c>
      <c r="N131" s="25">
        <f t="shared" ref="N131" si="199">N68/SUM(K9:N9)</f>
        <v>0.64646919996817898</v>
      </c>
      <c r="O131" s="25">
        <f t="shared" ref="O131" si="200">O68/SUM(L9:O9)</f>
        <v>0.62954418698980885</v>
      </c>
      <c r="P131" s="25">
        <f t="shared" ref="P131:S131" si="201">P68/SUM(M9:P9)</f>
        <v>0.51014786575288118</v>
      </c>
      <c r="Q131" s="25">
        <f t="shared" si="201"/>
        <v>0.48656407658370798</v>
      </c>
      <c r="R131" s="25">
        <f t="shared" si="201"/>
        <v>0.47317259125131039</v>
      </c>
      <c r="S131" s="25">
        <f t="shared" si="201"/>
        <v>0.55698105642978857</v>
      </c>
      <c r="T131" s="25">
        <f>T68/SUM(Q9:T9)</f>
        <v>0.61685399051350787</v>
      </c>
      <c r="Z131" s="25">
        <f t="shared" ref="Z131:AA131" si="202">Z68/Z9</f>
        <v>0.43642221652692853</v>
      </c>
      <c r="AA131" s="25">
        <f t="shared" si="202"/>
        <v>0.64646919996817909</v>
      </c>
      <c r="AB131" s="25">
        <f>AB68/AB9</f>
        <v>0.47317259125131039</v>
      </c>
    </row>
    <row r="133" spans="2:28">
      <c r="B133" s="3" t="s">
        <v>178</v>
      </c>
      <c r="C133" s="90">
        <v>26</v>
      </c>
      <c r="D133" s="90">
        <v>24.9</v>
      </c>
      <c r="E133" s="90">
        <v>19.59</v>
      </c>
      <c r="F133" s="90">
        <v>22.13</v>
      </c>
      <c r="G133" s="90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Z133" s="3">
        <f>J133</f>
        <v>19.489999999999998</v>
      </c>
      <c r="AA133" s="3">
        <f>N133</f>
        <v>6.81</v>
      </c>
      <c r="AB133" s="3">
        <f>R133</f>
        <v>13.9</v>
      </c>
    </row>
    <row r="134" spans="2:28" s="27" customFormat="1">
      <c r="B134" s="27" t="s">
        <v>179</v>
      </c>
      <c r="C134" s="27">
        <f t="shared" ref="C134:H134" si="203">C133*C27</f>
        <v>19065.8</v>
      </c>
      <c r="D134" s="27">
        <f t="shared" si="203"/>
        <v>18264.149999999998</v>
      </c>
      <c r="E134" s="27">
        <f t="shared" si="203"/>
        <v>14375.142</v>
      </c>
      <c r="F134" s="27">
        <f t="shared" si="203"/>
        <v>16245.633</v>
      </c>
      <c r="G134" s="27">
        <f t="shared" si="203"/>
        <v>13985.657000000003</v>
      </c>
      <c r="H134" s="27">
        <f t="shared" ref="H134:I134" si="204">H133*H27</f>
        <v>14877.875999999998</v>
      </c>
      <c r="I134" s="27">
        <f t="shared" si="204"/>
        <v>12692.55</v>
      </c>
      <c r="J134" s="27">
        <f t="shared" ref="J134:K134" si="205">J133*J27</f>
        <v>14342.690999999999</v>
      </c>
      <c r="K134" s="27">
        <f t="shared" si="205"/>
        <v>5314.6419999999998</v>
      </c>
      <c r="L134" s="27">
        <f t="shared" ref="L134" si="206">L133*L27</f>
        <v>4402.4760000000006</v>
      </c>
      <c r="M134" s="27">
        <f t="shared" ref="M134:T134" si="207">M133*M27</f>
        <v>3246.6420000000003</v>
      </c>
      <c r="N134" s="27">
        <f t="shared" si="207"/>
        <v>5013.5219999999999</v>
      </c>
      <c r="O134" s="27">
        <f t="shared" si="207"/>
        <v>7320.6</v>
      </c>
      <c r="P134" s="27">
        <f t="shared" si="207"/>
        <v>11124.871999999999</v>
      </c>
      <c r="Q134" s="27">
        <f t="shared" si="207"/>
        <v>12491.599999999999</v>
      </c>
      <c r="R134" s="27">
        <f t="shared" si="207"/>
        <v>10212.330000000002</v>
      </c>
      <c r="S134" s="27">
        <f t="shared" si="207"/>
        <v>9263.3060000000005</v>
      </c>
      <c r="T134" s="27">
        <f t="shared" si="207"/>
        <v>6449.7879999999996</v>
      </c>
      <c r="Z134" s="27">
        <f t="shared" ref="Z134:AA134" si="208">Z133*Z27</f>
        <v>14342.690999999999</v>
      </c>
      <c r="AA134" s="27">
        <f t="shared" si="208"/>
        <v>5013.5219999999999</v>
      </c>
      <c r="AB134" s="27">
        <f>AB133*AB27</f>
        <v>10212.330000000002</v>
      </c>
    </row>
    <row r="135" spans="2:28" s="27" customFormat="1">
      <c r="B135" s="27" t="s">
        <v>9</v>
      </c>
      <c r="C135" s="27">
        <f t="shared" ref="C135:H135" si="209">C134-C126</f>
        <v>20189.099999999999</v>
      </c>
      <c r="D135" s="27">
        <f t="shared" si="209"/>
        <v>19370.449999999997</v>
      </c>
      <c r="E135" s="27">
        <f t="shared" si="209"/>
        <v>15627.342000000001</v>
      </c>
      <c r="F135" s="27">
        <f t="shared" si="209"/>
        <v>17030.933000000001</v>
      </c>
      <c r="G135" s="27">
        <f t="shared" si="209"/>
        <v>15428.457000000004</v>
      </c>
      <c r="H135" s="27">
        <f t="shared" ref="H135:I135" si="210">H134-H126</f>
        <v>16276.475999999999</v>
      </c>
      <c r="I135" s="27">
        <f t="shared" si="210"/>
        <v>14326.949999999999</v>
      </c>
      <c r="J135" s="27">
        <f t="shared" ref="J135:K135" si="211">J134-J126</f>
        <v>14976.490999999998</v>
      </c>
      <c r="K135" s="27">
        <f t="shared" si="211"/>
        <v>6675.7420000000002</v>
      </c>
      <c r="L135" s="27">
        <f t="shared" ref="L135" si="212">L134-L126</f>
        <v>6229.9760000000006</v>
      </c>
      <c r="M135" s="27">
        <f t="shared" ref="M135:T135" si="213">M134-M126</f>
        <v>5053.0420000000013</v>
      </c>
      <c r="N135" s="27">
        <f t="shared" si="213"/>
        <v>6709.1219999999994</v>
      </c>
      <c r="O135" s="27">
        <f t="shared" si="213"/>
        <v>9237.2000000000007</v>
      </c>
      <c r="P135" s="27">
        <f t="shared" si="213"/>
        <v>12944.671999999999</v>
      </c>
      <c r="Q135" s="27">
        <f t="shared" si="213"/>
        <v>14298</v>
      </c>
      <c r="R135" s="27">
        <f t="shared" si="213"/>
        <v>11607.430000000002</v>
      </c>
      <c r="S135" s="27">
        <f t="shared" si="213"/>
        <v>10718.106</v>
      </c>
      <c r="T135" s="27">
        <f t="shared" si="213"/>
        <v>7655.4879999999994</v>
      </c>
      <c r="Z135" s="27">
        <f t="shared" ref="Z135:AA135" si="214">Z134-Z126</f>
        <v>14976.490999999998</v>
      </c>
      <c r="AA135" s="27">
        <f t="shared" si="214"/>
        <v>6709.1219999999994</v>
      </c>
      <c r="AB135" s="27">
        <f>AB134-AB126</f>
        <v>11607.430000000002</v>
      </c>
    </row>
    <row r="137" spans="2:28">
      <c r="B137" s="3" t="s">
        <v>26</v>
      </c>
      <c r="C137" s="57">
        <f t="shared" ref="C137:H137" si="215">C133/C122</f>
        <v>4.5569444776404806</v>
      </c>
      <c r="D137" s="57">
        <f t="shared" si="215"/>
        <v>4.5773664820430584</v>
      </c>
      <c r="E137" s="57">
        <f t="shared" si="215"/>
        <v>3.6212162128120506</v>
      </c>
      <c r="F137" s="57">
        <f t="shared" si="215"/>
        <v>4.1230478148317342</v>
      </c>
      <c r="G137" s="57">
        <f t="shared" si="215"/>
        <v>3.5936217174572174</v>
      </c>
      <c r="H137" s="57">
        <f t="shared" ref="H137:I137" si="216">H133/H122</f>
        <v>3.8049860617375519</v>
      </c>
      <c r="I137" s="57">
        <f t="shared" si="216"/>
        <v>3.3381242931909623</v>
      </c>
      <c r="J137" s="57">
        <f t="shared" ref="J137:K137" si="217">J133/J122</f>
        <v>3.9679884357881914</v>
      </c>
      <c r="K137" s="57">
        <f t="shared" si="217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18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Z137" s="57">
        <f t="shared" ref="Z137:AA137" si="219">Z133/Z122</f>
        <v>3.9679884357881914</v>
      </c>
      <c r="AA137" s="57">
        <f>AA133/AA122</f>
        <v>1.7243411865864144</v>
      </c>
      <c r="AB137" s="57">
        <f>AB133/AB122</f>
        <v>3.6801189189189176</v>
      </c>
    </row>
    <row r="138" spans="2:28">
      <c r="B138" s="3" t="s">
        <v>27</v>
      </c>
      <c r="C138" s="14" t="s">
        <v>191</v>
      </c>
      <c r="D138" s="14" t="s">
        <v>191</v>
      </c>
      <c r="E138" s="14" t="s">
        <v>191</v>
      </c>
      <c r="F138" s="14" t="s">
        <v>191</v>
      </c>
      <c r="G138" s="14" t="s">
        <v>191</v>
      </c>
      <c r="H138" s="57">
        <f t="shared" ref="H138" si="220">H133/SUM(E9:H9)</f>
        <v>3.9969163256834486E-3</v>
      </c>
      <c r="I138" s="57">
        <f t="shared" ref="I138" si="221">I133/SUM(F9:I9)</f>
        <v>3.3988808322824725E-3</v>
      </c>
      <c r="J138" s="57">
        <f t="shared" ref="J138" si="222">J133/SUM(G9:J9)</f>
        <v>3.5678980705158708E-3</v>
      </c>
      <c r="K138" s="57">
        <f t="shared" ref="K138" si="223">K133/SUM(H9:K9)</f>
        <v>1.3692135555934837E-3</v>
      </c>
      <c r="L138" s="57">
        <f t="shared" ref="L138" si="224">L133/SUM(I9:L9)</f>
        <v>1.3493997653217802E-3</v>
      </c>
      <c r="M138" s="57">
        <f t="shared" ref="M138" si="225">M133/SUM(J9:M9)</f>
        <v>1.0984631479313523E-3</v>
      </c>
      <c r="N138" s="57">
        <f t="shared" ref="N138" si="226">N133/SUM(K9:N9)</f>
        <v>1.8058391450770329E-3</v>
      </c>
      <c r="O138" s="57">
        <f t="shared" ref="O138" si="227">O133/SUM(L9:O9)</f>
        <v>2.5249708462201492E-3</v>
      </c>
      <c r="P138" s="57">
        <f t="shared" ref="P138:S138" si="228">P133/SUM(M9:P9)</f>
        <v>3.3363450053989726E-3</v>
      </c>
      <c r="Q138" s="57">
        <f t="shared" si="228"/>
        <v>3.5885419964958943E-3</v>
      </c>
      <c r="R138" s="57">
        <f t="shared" si="228"/>
        <v>3.3117316306108839E-3</v>
      </c>
      <c r="S138" s="57">
        <f t="shared" si="228"/>
        <v>3.1597674651698908E-3</v>
      </c>
      <c r="T138" s="57">
        <f>T133/SUM(Q9:T9)</f>
        <v>2.2633532687151986E-3</v>
      </c>
      <c r="Z138" s="57">
        <f t="shared" ref="Z138:AA138" si="229">Z134/Z9</f>
        <v>2.6256161900926296</v>
      </c>
      <c r="AA138" s="57">
        <f t="shared" si="229"/>
        <v>1.3294587786057119</v>
      </c>
      <c r="AB138" s="57">
        <f>AB134/AB9</f>
        <v>2.4331292290098165</v>
      </c>
    </row>
    <row r="139" spans="2:28">
      <c r="B139" s="3" t="s">
        <v>28</v>
      </c>
      <c r="C139" s="14" t="s">
        <v>191</v>
      </c>
      <c r="D139" s="14" t="s">
        <v>191</v>
      </c>
      <c r="E139" s="14" t="s">
        <v>191</v>
      </c>
      <c r="F139" s="14" t="s">
        <v>191</v>
      </c>
      <c r="G139" s="14" t="s">
        <v>191</v>
      </c>
      <c r="H139" s="57">
        <f t="shared" ref="H139" si="230">H133/SUM(E26:H26)</f>
        <v>-328.9104111728746</v>
      </c>
      <c r="I139" s="57">
        <f t="shared" ref="I139" si="231">I133/SUM(F26:I26)</f>
        <v>-115.49206732790152</v>
      </c>
      <c r="J139" s="57">
        <f t="shared" ref="J139" si="232">J133/SUM(G26:J26)</f>
        <v>-44.49814940755099</v>
      </c>
      <c r="K139" s="57">
        <f t="shared" ref="K139" si="233">K133/SUM(H26:K26)</f>
        <v>-9.2931914725575346</v>
      </c>
      <c r="L139" s="57">
        <f t="shared" ref="L139" si="234">L133/SUM(I26:L26)</f>
        <v>-4.921897835209367</v>
      </c>
      <c r="M139" s="57">
        <f t="shared" ref="M139" si="235">M133/SUM(J26:M26)</f>
        <v>-3.4596705334508839</v>
      </c>
      <c r="N139" s="57">
        <f t="shared" ref="N139" si="236">N133/SUM(K26:N26)</f>
        <v>-6.8505742659676452</v>
      </c>
      <c r="O139" s="57">
        <f t="shared" ref="O139" si="237">O133/SUM(L26:O26)</f>
        <v>-13.844238952468716</v>
      </c>
      <c r="P139" s="57">
        <f t="shared" ref="P139:S139" si="238">P133/SUM(M26:P26)</f>
        <v>-88.265429889576552</v>
      </c>
      <c r="Q139" s="57">
        <f t="shared" si="238"/>
        <v>-249.48613055071797</v>
      </c>
      <c r="R139" s="57">
        <f t="shared" si="238"/>
        <v>-228.62115367889854</v>
      </c>
      <c r="S139" s="57">
        <f t="shared" si="238"/>
        <v>697.1161832155442</v>
      </c>
      <c r="T139" s="57">
        <f>T133/SUM(Q26:T26)</f>
        <v>-16621.554193892349</v>
      </c>
      <c r="Z139" s="57">
        <f t="shared" ref="Z139:AA139" si="239">Z133/Z26</f>
        <v>-44.501058020477807</v>
      </c>
      <c r="AA139" s="57">
        <f>AA133/AA26</f>
        <v>-6.8500095641481078</v>
      </c>
      <c r="AB139" s="57">
        <f>AB133/AB26</f>
        <v>-228.46375838926176</v>
      </c>
    </row>
    <row r="141" spans="2:28">
      <c r="B141" s="3" t="s">
        <v>215</v>
      </c>
      <c r="C141" s="14" t="s">
        <v>191</v>
      </c>
      <c r="D141" s="25">
        <f t="shared" ref="D141:T141" si="240">D15:D15/D9</f>
        <v>8.0382013529645847E-3</v>
      </c>
      <c r="E141" s="25">
        <f t="shared" si="240"/>
        <v>7.5045285948417148E-3</v>
      </c>
      <c r="F141" s="25">
        <f t="shared" si="240"/>
        <v>1.0308671065032988E-2</v>
      </c>
      <c r="G141" s="25">
        <f t="shared" si="240"/>
        <v>1.1296003886797037E-2</v>
      </c>
      <c r="H141" s="25">
        <f t="shared" si="240"/>
        <v>8.5587872633640389E-3</v>
      </c>
      <c r="I141" s="25">
        <f t="shared" si="240"/>
        <v>9.8673018033344686E-3</v>
      </c>
      <c r="J141" s="25">
        <f t="shared" si="240"/>
        <v>8.057553956834532E-3</v>
      </c>
      <c r="K141" s="25">
        <f t="shared" si="240"/>
        <v>9.1511517828968131E-3</v>
      </c>
      <c r="L141" s="25">
        <f t="shared" si="240"/>
        <v>1.1913626209977662E-2</v>
      </c>
      <c r="M141" s="25">
        <f t="shared" si="240"/>
        <v>9.3581125609595358E-3</v>
      </c>
      <c r="N141" s="25">
        <f t="shared" si="240"/>
        <v>5.7021831215379598E-3</v>
      </c>
      <c r="O141" s="25">
        <f t="shared" si="240"/>
        <v>1.0405053883314754E-2</v>
      </c>
      <c r="P141" s="25">
        <f t="shared" si="240"/>
        <v>8.2264484741264941E-3</v>
      </c>
      <c r="Q141" s="25">
        <f t="shared" si="240"/>
        <v>1.0750443586264482E-2</v>
      </c>
      <c r="R141" s="25">
        <f t="shared" si="240"/>
        <v>1.1526934603857682E-2</v>
      </c>
      <c r="S141" s="25">
        <f t="shared" si="240"/>
        <v>2.8956565152271591E-2</v>
      </c>
      <c r="T141" s="25">
        <f>T15:T15/T9</f>
        <v>2.4438119540681126E-2</v>
      </c>
      <c r="Z141" s="25">
        <f t="shared" ref="Z141:AB141" si="241">Z15:Z15/Z9</f>
        <v>9.043312708234174E-3</v>
      </c>
      <c r="AA141" s="25">
        <f t="shared" si="241"/>
        <v>7.9022036010713056E-3</v>
      </c>
      <c r="AB141" s="25">
        <f t="shared" si="241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Z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</hyperlinks>
  <pageMargins left="0.7" right="0.7" top="0.75" bottom="0.75" header="0.3" footer="0.3"/>
  <pageSetup paperSize="256" orientation="portrait" horizontalDpi="203" verticalDpi="203" r:id="rId17"/>
  <ignoredErrors>
    <ignoredError sqref="AB73 AA104:AB104 Z73:AA103 Z105:AA132 Z104 Z136:AA136 AA133" formula="1"/>
    <ignoredError sqref="Q138:T138 P138 Q131:T131 O138 M138:N139 L131:P131 G131:K131 H138:L138" formulaRange="1"/>
  </ignoredErrors>
  <drawing r:id="rId18"/>
  <legacy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workbookViewId="0">
      <selection activeCell="P23" sqref="P23"/>
    </sheetView>
  </sheetViews>
  <sheetFormatPr defaultRowHeight="12.75"/>
  <cols>
    <col min="1" max="16384" width="9.140625" style="89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C4:D12"/>
  <sheetViews>
    <sheetView workbookViewId="0">
      <selection activeCell="D45" sqref="D45:D46"/>
    </sheetView>
  </sheetViews>
  <sheetFormatPr defaultRowHeight="12.75"/>
  <cols>
    <col min="1" max="16384" width="9.140625" style="3"/>
  </cols>
  <sheetData>
    <row r="4" spans="3:4">
      <c r="D4" s="3" t="s">
        <v>177</v>
      </c>
    </row>
    <row r="6" spans="3:4">
      <c r="C6" s="3" t="s">
        <v>188</v>
      </c>
      <c r="D6" s="3" t="s">
        <v>189</v>
      </c>
    </row>
    <row r="7" spans="3:4">
      <c r="C7" s="3" t="s">
        <v>181</v>
      </c>
      <c r="D7" s="3" t="s">
        <v>182</v>
      </c>
    </row>
    <row r="9" spans="3:4">
      <c r="C9" s="3" t="s">
        <v>198</v>
      </c>
      <c r="D9" s="3" t="s">
        <v>199</v>
      </c>
    </row>
    <row r="10" spans="3:4">
      <c r="C10" s="3" t="s">
        <v>193</v>
      </c>
      <c r="D10" s="3" t="s">
        <v>194</v>
      </c>
    </row>
    <row r="12" spans="3:4">
      <c r="C12" s="3" t="s">
        <v>210</v>
      </c>
      <c r="D12" s="3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2022-10-14T12:35:24Z</dcterms:modified>
</cp:coreProperties>
</file>